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kripsi sepatu\Artikel skripsi\"/>
    </mc:Choice>
  </mc:AlternateContent>
  <xr:revisionPtr revIDLastSave="0" documentId="13_ncr:1_{D602FA3A-3945-4510-802B-02B8BCCD9292}" xr6:coauthVersionLast="47" xr6:coauthVersionMax="47" xr10:uidLastSave="{00000000-0000-0000-0000-000000000000}"/>
  <bookViews>
    <workbookView xWindow="-120" yWindow="-120" windowWidth="20730" windowHeight="11160" activeTab="6" xr2:uid="{96B97B61-577A-4B36-977C-1EF4E7DFEC2A}"/>
  </bookViews>
  <sheets>
    <sheet name="Data Produksi" sheetId="1" r:id="rId1"/>
    <sheet name="CTQ" sheetId="2" r:id="rId2"/>
    <sheet name="Data produksi &amp; Defect" sheetId="3" r:id="rId3"/>
    <sheet name="SIGMA" sheetId="5" r:id="rId4"/>
    <sheet name="FMEA" sheetId="6" r:id="rId5"/>
    <sheet name="5W + 1H" sheetId="7" r:id="rId6"/>
    <sheet name="P Chart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4" l="1"/>
  <c r="F16" i="4"/>
  <c r="G16" i="4"/>
  <c r="H16" i="4"/>
  <c r="D16" i="4"/>
  <c r="F15" i="4"/>
  <c r="G15" i="4"/>
  <c r="H15" i="4"/>
  <c r="E15" i="4"/>
  <c r="D15" i="4"/>
  <c r="J56" i="4"/>
  <c r="J57" i="4"/>
  <c r="J55" i="4"/>
  <c r="I56" i="4"/>
  <c r="I57" i="4"/>
  <c r="I55" i="4"/>
  <c r="I46" i="4"/>
  <c r="H56" i="4"/>
  <c r="H57" i="4"/>
  <c r="H55" i="4"/>
  <c r="G58" i="4"/>
  <c r="F58" i="4"/>
  <c r="E58" i="4"/>
  <c r="G56" i="4"/>
  <c r="G57" i="4"/>
  <c r="G55" i="4"/>
  <c r="F57" i="4"/>
  <c r="F56" i="4"/>
  <c r="F55" i="4"/>
  <c r="E57" i="4"/>
  <c r="E56" i="4"/>
  <c r="E55" i="4"/>
  <c r="H4" i="4"/>
  <c r="H5" i="4"/>
  <c r="H6" i="4"/>
  <c r="H7" i="4"/>
  <c r="H8" i="4"/>
  <c r="H9" i="4"/>
  <c r="H10" i="4"/>
  <c r="H11" i="4"/>
  <c r="H12" i="4"/>
  <c r="H34" i="4"/>
  <c r="H35" i="4"/>
  <c r="I35" i="4" s="1"/>
  <c r="H33" i="4"/>
  <c r="B31" i="4"/>
  <c r="H18" i="5"/>
  <c r="E21" i="5"/>
  <c r="F21" i="5"/>
  <c r="G21" i="5"/>
  <c r="H21" i="5"/>
  <c r="I21" i="5"/>
  <c r="D21" i="5"/>
  <c r="H36" i="4"/>
  <c r="F36" i="4"/>
  <c r="G36" i="4"/>
  <c r="E36" i="4"/>
  <c r="H19" i="5"/>
  <c r="H20" i="5"/>
  <c r="I25" i="5"/>
  <c r="I24" i="5"/>
  <c r="H3" i="5"/>
  <c r="H25" i="5"/>
  <c r="H24" i="5"/>
  <c r="G25" i="5"/>
  <c r="G26" i="5"/>
  <c r="H26" i="5" s="1"/>
  <c r="G24" i="5"/>
  <c r="I20" i="5"/>
  <c r="I19" i="5"/>
  <c r="I18" i="5"/>
  <c r="J48" i="4"/>
  <c r="H47" i="4"/>
  <c r="J47" i="4" s="1"/>
  <c r="H48" i="4"/>
  <c r="I48" i="4" s="1"/>
  <c r="H46" i="4"/>
  <c r="J46" i="4" s="1"/>
  <c r="G47" i="4"/>
  <c r="G48" i="4"/>
  <c r="G46" i="4"/>
  <c r="G49" i="4" s="1"/>
  <c r="I34" i="4"/>
  <c r="I33" i="4"/>
  <c r="O4" i="4"/>
  <c r="M31" i="3"/>
  <c r="K31" i="3"/>
  <c r="P29" i="3"/>
  <c r="P28" i="3"/>
  <c r="M30" i="3"/>
  <c r="N30" i="3"/>
  <c r="N31" i="3" s="1"/>
  <c r="L30" i="3"/>
  <c r="L31" i="3" s="1"/>
  <c r="O29" i="3"/>
  <c r="L29" i="3"/>
  <c r="M29" i="3"/>
  <c r="N29" i="3"/>
  <c r="M28" i="3"/>
  <c r="N28" i="3"/>
  <c r="O28" i="3"/>
  <c r="L28" i="3"/>
  <c r="K30" i="3"/>
  <c r="K29" i="3"/>
  <c r="K28" i="3"/>
  <c r="D37" i="3"/>
  <c r="H18" i="3"/>
  <c r="H19" i="3"/>
  <c r="H11" i="3"/>
  <c r="H6" i="3"/>
  <c r="H7" i="3"/>
  <c r="H8" i="3"/>
  <c r="H5" i="3"/>
  <c r="F3" i="5"/>
  <c r="G3" i="5" s="1"/>
  <c r="F4" i="5"/>
  <c r="G4" i="5" s="1"/>
  <c r="H4" i="5" s="1"/>
  <c r="F5" i="5"/>
  <c r="G5" i="5"/>
  <c r="H5" i="5" s="1"/>
  <c r="F6" i="5"/>
  <c r="G6" i="5" s="1"/>
  <c r="H6" i="5" s="1"/>
  <c r="F7" i="5"/>
  <c r="G7" i="5" s="1"/>
  <c r="H7" i="5" s="1"/>
  <c r="F8" i="5"/>
  <c r="G8" i="5" s="1"/>
  <c r="H8" i="5" s="1"/>
  <c r="F9" i="5"/>
  <c r="G9" i="5"/>
  <c r="H9" i="5" s="1"/>
  <c r="F10" i="5"/>
  <c r="G10" i="5" s="1"/>
  <c r="H10" i="5" s="1"/>
  <c r="F11" i="5"/>
  <c r="G11" i="5" s="1"/>
  <c r="H11" i="5" s="1"/>
  <c r="I32" i="6"/>
  <c r="I33" i="6"/>
  <c r="I34" i="6"/>
  <c r="I35" i="6"/>
  <c r="I36" i="6"/>
  <c r="I31" i="6"/>
  <c r="I36" i="4" l="1"/>
  <c r="H27" i="5"/>
  <c r="I26" i="5"/>
  <c r="I27" i="5" s="1"/>
  <c r="I47" i="4"/>
  <c r="D42" i="3"/>
  <c r="F13" i="5"/>
  <c r="G13" i="5"/>
  <c r="H13" i="5"/>
  <c r="F12" i="5"/>
  <c r="G12" i="5"/>
  <c r="H12" i="5"/>
  <c r="D13" i="5"/>
  <c r="D12" i="5"/>
  <c r="C13" i="5"/>
  <c r="C12" i="5"/>
  <c r="E14" i="4"/>
  <c r="F14" i="4"/>
  <c r="G14" i="4"/>
  <c r="D14" i="4"/>
  <c r="E13" i="4"/>
  <c r="F13" i="4"/>
  <c r="G13" i="4"/>
  <c r="D13" i="4"/>
  <c r="N14" i="4"/>
  <c r="N13" i="4"/>
  <c r="M14" i="4"/>
  <c r="M13" i="4"/>
  <c r="O5" i="4"/>
  <c r="O6" i="4"/>
  <c r="O7" i="4"/>
  <c r="O8" i="4"/>
  <c r="O9" i="4"/>
  <c r="O10" i="4"/>
  <c r="O11" i="4"/>
  <c r="O12" i="4"/>
  <c r="H14" i="4"/>
  <c r="D38" i="3"/>
  <c r="E38" i="3"/>
  <c r="F38" i="3"/>
  <c r="C38" i="3"/>
  <c r="E37" i="3"/>
  <c r="F37" i="3"/>
  <c r="C37" i="3"/>
  <c r="G36" i="3"/>
  <c r="H36" i="3" s="1"/>
  <c r="G35" i="3"/>
  <c r="G34" i="3"/>
  <c r="G33" i="3"/>
  <c r="G32" i="3"/>
  <c r="G31" i="3"/>
  <c r="G30" i="3"/>
  <c r="G29" i="3"/>
  <c r="G28" i="3"/>
  <c r="E22" i="3"/>
  <c r="F22" i="3"/>
  <c r="G22" i="3"/>
  <c r="C22" i="3"/>
  <c r="G18" i="3"/>
  <c r="G19" i="3"/>
  <c r="G20" i="3"/>
  <c r="H20" i="3" s="1"/>
  <c r="G17" i="3"/>
  <c r="H17" i="3" s="1"/>
  <c r="G11" i="3"/>
  <c r="G6" i="3"/>
  <c r="G7" i="3"/>
  <c r="G8" i="3"/>
  <c r="G5" i="3"/>
  <c r="D21" i="3"/>
  <c r="D15" i="3"/>
  <c r="D9" i="3"/>
  <c r="D22" i="3" s="1"/>
  <c r="H33" i="3" l="1"/>
  <c r="O30" i="3"/>
  <c r="P6" i="4"/>
  <c r="P4" i="4"/>
  <c r="Q4" i="4" s="1"/>
  <c r="D44" i="3"/>
  <c r="E43" i="3" s="1"/>
  <c r="G38" i="3"/>
  <c r="H13" i="4"/>
  <c r="O13" i="4"/>
  <c r="O14" i="4"/>
  <c r="P11" i="4"/>
  <c r="P9" i="4"/>
  <c r="P7" i="4"/>
  <c r="P5" i="4"/>
  <c r="R5" i="4" s="1"/>
  <c r="P12" i="4"/>
  <c r="P10" i="4"/>
  <c r="P8" i="4"/>
  <c r="G37" i="3"/>
  <c r="H37" i="3" s="1"/>
  <c r="E41" i="3" l="1"/>
  <c r="E42" i="3"/>
  <c r="F41" i="3"/>
  <c r="E44" i="3"/>
  <c r="P30" i="3"/>
  <c r="O31" i="3"/>
  <c r="P31" i="3" s="1"/>
  <c r="Q5" i="4"/>
  <c r="P14" i="4"/>
  <c r="P13" i="4"/>
  <c r="R7" i="4"/>
  <c r="Q7" i="4"/>
  <c r="R11" i="4"/>
  <c r="Q11" i="4"/>
  <c r="Q6" i="4"/>
  <c r="R6" i="4"/>
  <c r="Q10" i="4"/>
  <c r="R10" i="4"/>
  <c r="R9" i="4"/>
  <c r="Q9" i="4"/>
  <c r="R4" i="4"/>
  <c r="Q8" i="4"/>
  <c r="R8" i="4"/>
  <c r="Q12" i="4"/>
  <c r="R12" i="4"/>
  <c r="F42" i="3" l="1"/>
  <c r="F43" i="3" s="1"/>
  <c r="R13" i="4"/>
  <c r="R14" i="4"/>
  <c r="Q14" i="4"/>
  <c r="Q13" i="4"/>
</calcChain>
</file>

<file path=xl/sharedStrings.xml><?xml version="1.0" encoding="utf-8"?>
<sst xmlns="http://schemas.openxmlformats.org/spreadsheetml/2006/main" count="328" uniqueCount="160">
  <si>
    <t>OKTOBER</t>
  </si>
  <si>
    <t>NOVEMBER</t>
  </si>
  <si>
    <t>DESEMBER</t>
  </si>
  <si>
    <t>Minggu 1</t>
  </si>
  <si>
    <t>Minggu 2</t>
  </si>
  <si>
    <t>Minggu 3</t>
  </si>
  <si>
    <t>Minggu 4</t>
  </si>
  <si>
    <t>Jenis cacat</t>
  </si>
  <si>
    <t>Identifikasi</t>
  </si>
  <si>
    <t>Gambar</t>
  </si>
  <si>
    <t>Pecah</t>
  </si>
  <si>
    <t>Permukaan outsole tidak halus karena sebagian outsole ada yang menempel pada molding. Bahkan outsole juga ada yang retak</t>
  </si>
  <si>
    <t>Coak</t>
  </si>
  <si>
    <t>Terdapat lubang - lubang kecil pada outsole</t>
  </si>
  <si>
    <t>Error cut</t>
  </si>
  <si>
    <t>Terdapat goresan yang ada pada samping outsole. Bisa disebabkan karena faktor manusia maupun mesin karena mesin trimming yang kurang tajam</t>
  </si>
  <si>
    <t>Minggu/ Periode</t>
  </si>
  <si>
    <t>Jumlah Produk (Pasang)</t>
  </si>
  <si>
    <t>Error Cut</t>
  </si>
  <si>
    <t>I</t>
  </si>
  <si>
    <t>II</t>
  </si>
  <si>
    <t>III</t>
  </si>
  <si>
    <t>IV</t>
  </si>
  <si>
    <t>TOTAL</t>
  </si>
  <si>
    <t>Jumlah</t>
  </si>
  <si>
    <t>Total</t>
  </si>
  <si>
    <r>
      <t>Jumlah produk</t>
    </r>
    <r>
      <rPr>
        <b/>
        <i/>
        <sz val="11"/>
        <color theme="1"/>
        <rFont val="Calibri"/>
        <family val="2"/>
        <scheme val="minor"/>
      </rPr>
      <t xml:space="preserve"> Defect Berdasarkan CTQ</t>
    </r>
  </si>
  <si>
    <r>
      <t xml:space="preserve">Total </t>
    </r>
    <r>
      <rPr>
        <b/>
        <i/>
        <sz val="11"/>
        <color theme="1"/>
        <rFont val="Calibri"/>
        <family val="2"/>
        <scheme val="minor"/>
      </rPr>
      <t>Defect</t>
    </r>
  </si>
  <si>
    <r>
      <t xml:space="preserve">Persentase </t>
    </r>
    <r>
      <rPr>
        <b/>
        <i/>
        <sz val="11"/>
        <color theme="1"/>
        <rFont val="Calibri"/>
        <family val="2"/>
        <scheme val="minor"/>
      </rPr>
      <t>defect</t>
    </r>
  </si>
  <si>
    <t>Oktober II</t>
  </si>
  <si>
    <t>Oktober I</t>
  </si>
  <si>
    <t>Oktober III</t>
  </si>
  <si>
    <t>Oktober IV</t>
  </si>
  <si>
    <t>November I</t>
  </si>
  <si>
    <t>Desember I</t>
  </si>
  <si>
    <t>Desember II</t>
  </si>
  <si>
    <t>Desember III</t>
  </si>
  <si>
    <t>Desember IV</t>
  </si>
  <si>
    <t>Rata - Rata</t>
  </si>
  <si>
    <t>Persentase defect</t>
  </si>
  <si>
    <t>Periode</t>
  </si>
  <si>
    <t>jumlah produk</t>
  </si>
  <si>
    <t>defect</t>
  </si>
  <si>
    <t>Proporsi defect</t>
  </si>
  <si>
    <t>CL</t>
  </si>
  <si>
    <t>UCL</t>
  </si>
  <si>
    <t>LCL</t>
  </si>
  <si>
    <t>RATA - RATA</t>
  </si>
  <si>
    <t>RATA -RATA</t>
  </si>
  <si>
    <t>CTQ</t>
  </si>
  <si>
    <t>DPO</t>
  </si>
  <si>
    <t>DPMO</t>
  </si>
  <si>
    <t>LEVEL SIGMA</t>
  </si>
  <si>
    <t>Persentase komulatif</t>
  </si>
  <si>
    <t>Produk</t>
  </si>
  <si>
    <t>Jenis Proses</t>
  </si>
  <si>
    <r>
      <t xml:space="preserve">Outsole </t>
    </r>
    <r>
      <rPr>
        <sz val="11"/>
        <color theme="1"/>
        <rFont val="Calibri"/>
        <family val="2"/>
        <scheme val="minor"/>
      </rPr>
      <t>sandal</t>
    </r>
  </si>
  <si>
    <t>Press Moulding</t>
  </si>
  <si>
    <t>Finishing</t>
  </si>
  <si>
    <t>SEVERITY</t>
  </si>
  <si>
    <t>Kegagalan tidak memiliki pengaruh</t>
  </si>
  <si>
    <t>OCCURRENCE</t>
  </si>
  <si>
    <t>tidak pernah</t>
  </si>
  <si>
    <t>kegagalan mustahil/ terkecil yang diharapkan</t>
  </si>
  <si>
    <t>jarang</t>
  </si>
  <si>
    <t>cukup sering</t>
  </si>
  <si>
    <t>sering</t>
  </si>
  <si>
    <t>sangat sering</t>
  </si>
  <si>
    <t>DETECTION</t>
  </si>
  <si>
    <t>pasti</t>
  </si>
  <si>
    <t>dapat langsung dideteksi secara langsung</t>
  </si>
  <si>
    <t>mudah</t>
  </si>
  <si>
    <t>dapat dideteksi setelah terjadi</t>
  </si>
  <si>
    <t>cukup sulit</t>
  </si>
  <si>
    <t>dapat diketahui setelah proses keseluruhan berakhir</t>
  </si>
  <si>
    <t>sulit</t>
  </si>
  <si>
    <t>dibutuhkan pengecekan terhadap keseluruhan unit</t>
  </si>
  <si>
    <t>sangat sulit</t>
  </si>
  <si>
    <t>hasil deteksi tidak mampu dipresentasikan secara akurat</t>
  </si>
  <si>
    <t>Kegagalan dapat diatasi dan tidak mempengaruhi proses selanjutnya</t>
  </si>
  <si>
    <t>kegagalan mempengaruhi proses selanjutnya, tetapi tidak dalam jumlah yang besar atau berdampak signifikan</t>
  </si>
  <si>
    <t>kegagalan mempengaruhi proseslanjutan dan memiliki dampak besar</t>
  </si>
  <si>
    <t>kegagalan tidak dapat dihindari</t>
  </si>
  <si>
    <t>Jenis kecacatan</t>
  </si>
  <si>
    <t>Akibat kecacatan</t>
  </si>
  <si>
    <t>Faktor</t>
  </si>
  <si>
    <t>Penyebab kecacatan</t>
  </si>
  <si>
    <t>S</t>
  </si>
  <si>
    <t>O</t>
  </si>
  <si>
    <t>D</t>
  </si>
  <si>
    <t>RPN</t>
  </si>
  <si>
    <t>Manusia</t>
  </si>
  <si>
    <t>Material</t>
  </si>
  <si>
    <t>Mesin</t>
  </si>
  <si>
    <t>Metode</t>
  </si>
  <si>
    <t>Produk yang dihasilkan tidak memenuhi standar</t>
  </si>
  <si>
    <t>suhu panas pada mesin tidak stabil</t>
  </si>
  <si>
    <t>posisi cetakan kurang tepat</t>
  </si>
  <si>
    <t xml:space="preserve">waktu press tidak sesuai </t>
  </si>
  <si>
    <t>umur pemakaian pada mesin</t>
  </si>
  <si>
    <t>mesin kurang perawatan</t>
  </si>
  <si>
    <t>Ketebalan kompon tidak sesuai standar</t>
  </si>
  <si>
    <t>operator lalai dalam melakukan tugasnya</t>
  </si>
  <si>
    <t>kurang tepat dalam melakukan penarikan dan pelepasan outsole dari molding</t>
  </si>
  <si>
    <r>
      <t>Jenis  kegagalan (</t>
    </r>
    <r>
      <rPr>
        <i/>
        <sz val="11"/>
        <color theme="1"/>
        <rFont val="Calibri"/>
        <family val="2"/>
        <scheme val="minor"/>
      </rPr>
      <t>Defect)</t>
    </r>
  </si>
  <si>
    <t>Potensi Kegagalan</t>
  </si>
  <si>
    <t>Penyebab Kegagalan</t>
  </si>
  <si>
    <t>Kontrol</t>
  </si>
  <si>
    <t>Rating</t>
  </si>
  <si>
    <t>Reject</t>
  </si>
  <si>
    <r>
      <rPr>
        <i/>
        <sz val="11"/>
        <color theme="1"/>
        <rFont val="Calibri"/>
        <family val="2"/>
        <scheme val="minor"/>
      </rPr>
      <t xml:space="preserve">outsole </t>
    </r>
    <r>
      <rPr>
        <sz val="11"/>
        <color theme="1"/>
        <rFont val="Calibri"/>
        <family val="2"/>
        <scheme val="minor"/>
      </rPr>
      <t>pecah</t>
    </r>
  </si>
  <si>
    <t>penggunaan blower pada area produksi</t>
  </si>
  <si>
    <t>Produk dimasukkan pada mesin sesuai ukuran</t>
  </si>
  <si>
    <t>Melakukan trial error untuk mengetahui waktu standar press produk</t>
  </si>
  <si>
    <t>operator lalai dan kurang teliti</t>
  </si>
  <si>
    <t>Diberi nasihat serta bimbingan agar dapat bekerja dengan teliti</t>
  </si>
  <si>
    <t>Rasio material tidak sesuai timbangan</t>
  </si>
  <si>
    <t>Menentukan rasio material yang standar</t>
  </si>
  <si>
    <t>Melakukan evaluasi kerja operator serta memberikan pelatihan untuk meningkatkan skill operator</t>
  </si>
  <si>
    <t>Oktober</t>
  </si>
  <si>
    <t>November</t>
  </si>
  <si>
    <t>Desember</t>
  </si>
  <si>
    <t>proporsi defect</t>
  </si>
  <si>
    <t>No</t>
  </si>
  <si>
    <t>Bulan</t>
  </si>
  <si>
    <t>Jumlah produk (Pasang)</t>
  </si>
  <si>
    <r>
      <t xml:space="preserve">Total </t>
    </r>
    <r>
      <rPr>
        <i/>
        <sz val="11"/>
        <color theme="1"/>
        <rFont val="Calibri"/>
        <family val="2"/>
        <scheme val="minor"/>
      </rPr>
      <t>Defect</t>
    </r>
  </si>
  <si>
    <r>
      <t xml:space="preserve">Proporsi </t>
    </r>
    <r>
      <rPr>
        <i/>
        <sz val="11"/>
        <color theme="1"/>
        <rFont val="Calibri"/>
        <family val="2"/>
        <scheme val="minor"/>
      </rPr>
      <t>Defect</t>
    </r>
  </si>
  <si>
    <t xml:space="preserve">LCL </t>
  </si>
  <si>
    <t>Defect</t>
  </si>
  <si>
    <t xml:space="preserve">Level Sigma </t>
  </si>
  <si>
    <t>pecah</t>
  </si>
  <si>
    <t>coak</t>
  </si>
  <si>
    <t>error cut</t>
  </si>
  <si>
    <t>jumlah defect</t>
  </si>
  <si>
    <t>jenis defect</t>
  </si>
  <si>
    <t>persentase</t>
  </si>
  <si>
    <t>persentase komulatif</t>
  </si>
  <si>
    <t>What</t>
  </si>
  <si>
    <t>Why</t>
  </si>
  <si>
    <t>Where</t>
  </si>
  <si>
    <t>when</t>
  </si>
  <si>
    <t>who</t>
  </si>
  <si>
    <t>how</t>
  </si>
  <si>
    <t>Suhu panas pada mesin tidak stabil</t>
  </si>
  <si>
    <r>
      <t xml:space="preserve">Kurang tepat dalam melakukan penarikan dan pelepasan </t>
    </r>
    <r>
      <rPr>
        <i/>
        <sz val="11"/>
        <color theme="1"/>
        <rFont val="Calibri"/>
        <family val="2"/>
        <scheme val="minor"/>
      </rPr>
      <t>outsole</t>
    </r>
    <r>
      <rPr>
        <sz val="11"/>
        <color theme="1"/>
        <rFont val="Calibri"/>
        <family val="2"/>
        <scheme val="minor"/>
      </rPr>
      <t xml:space="preserve"> dari </t>
    </r>
    <r>
      <rPr>
        <i/>
        <sz val="11"/>
        <color theme="1"/>
        <rFont val="Calibri"/>
        <family val="2"/>
        <scheme val="minor"/>
      </rPr>
      <t>moulding</t>
    </r>
  </si>
  <si>
    <t>Operator lalai dan kurang teliti</t>
  </si>
  <si>
    <t>Umur pemakaian mesin yang sudah cukup lama dan kurangnya perawatan</t>
  </si>
  <si>
    <t>CV. Carita Niaga</t>
  </si>
  <si>
    <t>Operator kurang pelatihan</t>
  </si>
  <si>
    <t xml:space="preserve">Adanya tuntutan target </t>
  </si>
  <si>
    <t>Selama proses produksi</t>
  </si>
  <si>
    <t>Operator</t>
  </si>
  <si>
    <t>Melakukan perawatan mesin secara teratur serta menggunakan bantuan blower guna menyeimbangkan suhu</t>
  </si>
  <si>
    <t>Memberikan pelatihan untuk meningkatkan skill operator</t>
  </si>
  <si>
    <t>Melakukan evaluasi serta nasihat kepada operator agar lebih teliti</t>
  </si>
  <si>
    <r>
      <rPr>
        <i/>
        <sz val="11"/>
        <color theme="1"/>
        <rFont val="Calibri"/>
        <family val="2"/>
        <scheme val="minor"/>
      </rPr>
      <t xml:space="preserve">Outsole </t>
    </r>
    <r>
      <rPr>
        <sz val="11"/>
        <color theme="1"/>
        <rFont val="Calibri"/>
        <family val="2"/>
        <scheme val="minor"/>
      </rPr>
      <t>pecah</t>
    </r>
  </si>
  <si>
    <t>Jumlah produk (pasang)</t>
  </si>
  <si>
    <t xml:space="preserve">November </t>
  </si>
  <si>
    <t>Rata- 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</si>
</sst>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0"/>
    <numFmt numFmtId="165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0" fillId="3" borderId="0" xfId="0" applyFill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2" fillId="2" borderId="1" xfId="0" applyFont="1" applyFill="1" applyBorder="1" applyAlignment="1">
      <alignment horizontal="center"/>
    </xf>
    <xf numFmtId="10" fontId="0" fillId="0" borderId="1" xfId="2" applyNumberFormat="1" applyFont="1" applyBorder="1"/>
    <xf numFmtId="10" fontId="2" fillId="2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/>
    <xf numFmtId="164" fontId="0" fillId="0" borderId="1" xfId="0" applyNumberFormat="1" applyBorder="1"/>
    <xf numFmtId="9" fontId="0" fillId="0" borderId="0" xfId="2" applyFont="1"/>
    <xf numFmtId="10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1" fontId="2" fillId="0" borderId="1" xfId="0" applyNumberFormat="1" applyFont="1" applyBorder="1"/>
    <xf numFmtId="2" fontId="2" fillId="0" borderId="1" xfId="0" applyNumberFormat="1" applyFont="1" applyBorder="1"/>
    <xf numFmtId="0" fontId="2" fillId="9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2" fontId="2" fillId="2" borderId="1" xfId="0" applyNumberFormat="1" applyFont="1" applyFill="1" applyBorder="1"/>
    <xf numFmtId="164" fontId="0" fillId="0" borderId="0" xfId="0" applyNumberFormat="1"/>
    <xf numFmtId="2" fontId="0" fillId="0" borderId="0" xfId="0" applyNumberFormat="1"/>
    <xf numFmtId="1" fontId="2" fillId="2" borderId="1" xfId="0" applyNumberFormat="1" applyFont="1" applyFill="1" applyBorder="1"/>
    <xf numFmtId="43" fontId="2" fillId="2" borderId="1" xfId="1" applyFont="1" applyFill="1" applyBorder="1"/>
    <xf numFmtId="0" fontId="2" fillId="0" borderId="0" xfId="0" applyFont="1"/>
    <xf numFmtId="2" fontId="2" fillId="0" borderId="0" xfId="0" applyNumberFormat="1" applyFont="1"/>
    <xf numFmtId="164" fontId="2" fillId="0" borderId="1" xfId="0" applyNumberFormat="1" applyFont="1" applyBorder="1"/>
    <xf numFmtId="164" fontId="2" fillId="2" borderId="1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wrapText="1"/>
    </xf>
    <xf numFmtId="9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" fontId="2" fillId="0" borderId="0" xfId="0" applyNumberFormat="1" applyFont="1"/>
    <xf numFmtId="1" fontId="0" fillId="0" borderId="0" xfId="0" applyNumberFormat="1"/>
    <xf numFmtId="1" fontId="0" fillId="0" borderId="1" xfId="0" applyNumberFormat="1" applyBorder="1"/>
    <xf numFmtId="10" fontId="2" fillId="2" borderId="1" xfId="2" applyNumberFormat="1" applyFont="1" applyFill="1" applyBorder="1"/>
    <xf numFmtId="10" fontId="0" fillId="0" borderId="0" xfId="2" applyNumberFormat="1" applyFont="1"/>
    <xf numFmtId="10" fontId="2" fillId="0" borderId="0" xfId="2" applyNumberFormat="1" applyFont="1"/>
    <xf numFmtId="9" fontId="2" fillId="2" borderId="1" xfId="0" applyNumberFormat="1" applyFont="1" applyFill="1" applyBorder="1"/>
    <xf numFmtId="165" fontId="0" fillId="0" borderId="1" xfId="0" applyNumberFormat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0" fillId="0" borderId="0" xfId="2" applyNumberFormat="1" applyFont="1" applyFill="1" applyBorder="1"/>
    <xf numFmtId="10" fontId="0" fillId="0" borderId="0" xfId="0" applyNumberFormat="1"/>
    <xf numFmtId="9" fontId="0" fillId="0" borderId="0" xfId="0" applyNumberFormat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0" fontId="2" fillId="0" borderId="1" xfId="2" applyNumberFormat="1" applyFont="1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2" borderId="0" xfId="0" applyFill="1"/>
    <xf numFmtId="164" fontId="0" fillId="2" borderId="0" xfId="0" applyNumberFormat="1" applyFill="1"/>
    <xf numFmtId="16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3" borderId="1" xfId="0" applyFill="1" applyBorder="1"/>
    <xf numFmtId="10" fontId="0" fillId="3" borderId="1" xfId="2" applyNumberFormat="1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Diagram Pareto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produksi &amp; Defect'!$B$59</c:f>
              <c:strCache>
                <c:ptCount val="1"/>
                <c:pt idx="0">
                  <c:v>jumlah defect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produksi &amp; Defect'!$C$58:$E$58</c:f>
              <c:strCache>
                <c:ptCount val="3"/>
                <c:pt idx="0">
                  <c:v>pecah</c:v>
                </c:pt>
                <c:pt idx="1">
                  <c:v>coak</c:v>
                </c:pt>
                <c:pt idx="2">
                  <c:v>error cut</c:v>
                </c:pt>
              </c:strCache>
            </c:strRef>
          </c:cat>
          <c:val>
            <c:numRef>
              <c:f>'Data produksi &amp; Defect'!$C$59:$E$59</c:f>
              <c:numCache>
                <c:formatCode>General</c:formatCode>
                <c:ptCount val="3"/>
                <c:pt idx="0">
                  <c:v>223</c:v>
                </c:pt>
                <c:pt idx="1">
                  <c:v>105</c:v>
                </c:pt>
                <c:pt idx="2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ED-4473-B5BC-644D4FF36C73}"/>
            </c:ext>
          </c:extLst>
        </c:ser>
        <c:ser>
          <c:idx val="1"/>
          <c:order val="1"/>
          <c:tx>
            <c:strRef>
              <c:f>'Data produksi &amp; Defect'!$B$60</c:f>
              <c:strCache>
                <c:ptCount val="1"/>
                <c:pt idx="0">
                  <c:v>persentase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produksi &amp; Defect'!$C$58:$E$58</c:f>
              <c:strCache>
                <c:ptCount val="3"/>
                <c:pt idx="0">
                  <c:v>pecah</c:v>
                </c:pt>
                <c:pt idx="1">
                  <c:v>coak</c:v>
                </c:pt>
                <c:pt idx="2">
                  <c:v>error cut</c:v>
                </c:pt>
              </c:strCache>
            </c:strRef>
          </c:cat>
          <c:val>
            <c:numRef>
              <c:f>'Data produksi &amp; Defect'!$C$60:$E$60</c:f>
              <c:numCache>
                <c:formatCode>0.00%</c:formatCode>
                <c:ptCount val="3"/>
                <c:pt idx="0">
                  <c:v>0.61095890410958908</c:v>
                </c:pt>
                <c:pt idx="1">
                  <c:v>0.28767123287671231</c:v>
                </c:pt>
                <c:pt idx="2">
                  <c:v>0.10136986301369863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ED-4473-B5BC-644D4FF36C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47"/>
        <c:axId val="1183264767"/>
        <c:axId val="1183257279"/>
      </c:barChart>
      <c:lineChart>
        <c:grouping val="standard"/>
        <c:varyColors val="0"/>
        <c:ser>
          <c:idx val="2"/>
          <c:order val="2"/>
          <c:tx>
            <c:strRef>
              <c:f>'Data produksi &amp; Defect'!$B$61</c:f>
              <c:strCache>
                <c:ptCount val="1"/>
                <c:pt idx="0">
                  <c:v>persentase komulatif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produksi &amp; Defect'!$C$58:$E$58</c:f>
              <c:strCache>
                <c:ptCount val="3"/>
                <c:pt idx="0">
                  <c:v>pecah</c:v>
                </c:pt>
                <c:pt idx="1">
                  <c:v>coak</c:v>
                </c:pt>
                <c:pt idx="2">
                  <c:v>error cut</c:v>
                </c:pt>
              </c:strCache>
            </c:strRef>
          </c:cat>
          <c:val>
            <c:numRef>
              <c:f>'Data produksi &amp; Defect'!$C$61:$E$61</c:f>
              <c:numCache>
                <c:formatCode>0.00%</c:formatCode>
                <c:ptCount val="3"/>
                <c:pt idx="0">
                  <c:v>0.61095890410958908</c:v>
                </c:pt>
                <c:pt idx="1">
                  <c:v>0.89863013698630145</c:v>
                </c:pt>
                <c:pt idx="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ED-4473-B5BC-644D4FF36C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83273503"/>
        <c:axId val="1183257695"/>
      </c:lineChart>
      <c:catAx>
        <c:axId val="1183264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257279"/>
        <c:crosses val="autoZero"/>
        <c:auto val="1"/>
        <c:lblAlgn val="ctr"/>
        <c:lblOffset val="100"/>
        <c:noMultiLvlLbl val="0"/>
      </c:catAx>
      <c:valAx>
        <c:axId val="1183257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264767"/>
        <c:crosses val="autoZero"/>
        <c:crossBetween val="between"/>
      </c:valAx>
      <c:valAx>
        <c:axId val="1183257695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273503"/>
        <c:crosses val="max"/>
        <c:crossBetween val="between"/>
      </c:valAx>
      <c:catAx>
        <c:axId val="11832735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3257695"/>
        <c:crosses val="autoZero"/>
        <c:auto val="1"/>
        <c:lblAlgn val="ctr"/>
        <c:lblOffset val="100"/>
        <c:noMultiLvlLbl val="0"/>
      </c:cat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Tahoma" panose="020B0604030504040204" pitchFamily="34" charset="0"/>
                <a:cs typeface="Times New Roman" panose="02020603050405020304" pitchFamily="18" charset="0"/>
              </a:defRPr>
            </a:pPr>
            <a:r>
              <a:rPr lang="en-US">
                <a:latin typeface="Times New Roman" panose="02020603050405020304" pitchFamily="18" charset="0"/>
                <a:ea typeface="Tahoma" panose="020B0604030504040204" pitchFamily="34" charset="0"/>
                <a:cs typeface="Times New Roman" panose="02020603050405020304" pitchFamily="18" charset="0"/>
              </a:rPr>
              <a:t>P-CHART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Tahoma" panose="020B0604030504040204" pitchFamily="34" charset="0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 Chart'!$O$3</c:f>
              <c:strCache>
                <c:ptCount val="1"/>
                <c:pt idx="0">
                  <c:v>Proporsi defect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'P Chart'!$O$4:$O$12</c:f>
              <c:numCache>
                <c:formatCode>0.0000</c:formatCode>
                <c:ptCount val="9"/>
                <c:pt idx="0">
                  <c:v>1.3604240282685512E-2</c:v>
                </c:pt>
                <c:pt idx="1">
                  <c:v>9.5238095238095247E-3</c:v>
                </c:pt>
                <c:pt idx="2">
                  <c:v>1.2987012987012988E-2</c:v>
                </c:pt>
                <c:pt idx="3">
                  <c:v>2.3571428571428573E-2</c:v>
                </c:pt>
                <c:pt idx="4">
                  <c:v>1.8478260869565218E-2</c:v>
                </c:pt>
                <c:pt idx="5">
                  <c:v>2.9629629629629631E-2</c:v>
                </c:pt>
                <c:pt idx="6">
                  <c:v>1.1904761904761904E-2</c:v>
                </c:pt>
                <c:pt idx="7">
                  <c:v>1.5116279069767442E-2</c:v>
                </c:pt>
                <c:pt idx="8">
                  <c:v>3.0468749999999999E-2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D9-4B96-B387-8512570D62C7}"/>
            </c:ext>
          </c:extLst>
        </c:ser>
        <c:ser>
          <c:idx val="1"/>
          <c:order val="1"/>
          <c:tx>
            <c:strRef>
              <c:f>'P Chart'!$P$3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'P Chart'!$P$4:$P$12</c:f>
              <c:numCache>
                <c:formatCode>General</c:formatCode>
                <c:ptCount val="9"/>
                <c:pt idx="0">
                  <c:v>1.7329357190192182E-2</c:v>
                </c:pt>
                <c:pt idx="1">
                  <c:v>1.7329357190192182E-2</c:v>
                </c:pt>
                <c:pt idx="2">
                  <c:v>1.7329357190192182E-2</c:v>
                </c:pt>
                <c:pt idx="3">
                  <c:v>1.7329357190192182E-2</c:v>
                </c:pt>
                <c:pt idx="4">
                  <c:v>1.7329357190192182E-2</c:v>
                </c:pt>
                <c:pt idx="5">
                  <c:v>1.7329357190192182E-2</c:v>
                </c:pt>
                <c:pt idx="6">
                  <c:v>1.7329357190192182E-2</c:v>
                </c:pt>
                <c:pt idx="7">
                  <c:v>1.7329357190192182E-2</c:v>
                </c:pt>
                <c:pt idx="8">
                  <c:v>1.7329357190192182E-2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D9-4B96-B387-8512570D62C7}"/>
            </c:ext>
          </c:extLst>
        </c:ser>
        <c:ser>
          <c:idx val="2"/>
          <c:order val="2"/>
          <c:tx>
            <c:strRef>
              <c:f>'P Chart'!$Q$3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'P Chart'!$Q$4:$Q$12</c:f>
              <c:numCache>
                <c:formatCode>General</c:formatCode>
                <c:ptCount val="9"/>
                <c:pt idx="0">
                  <c:v>2.2533009331267565E-2</c:v>
                </c:pt>
                <c:pt idx="1">
                  <c:v>2.5872286740302258E-2</c:v>
                </c:pt>
                <c:pt idx="2">
                  <c:v>2.4383449102216008E-2</c:v>
                </c:pt>
                <c:pt idx="3">
                  <c:v>2.7792266343349151E-2</c:v>
                </c:pt>
                <c:pt idx="4">
                  <c:v>2.3101506498388324E-2</c:v>
                </c:pt>
                <c:pt idx="5">
                  <c:v>2.486351287603757E-2</c:v>
                </c:pt>
                <c:pt idx="6">
                  <c:v>2.3696880923871455E-2</c:v>
                </c:pt>
                <c:pt idx="7">
                  <c:v>2.3299465971993012E-2</c:v>
                </c:pt>
                <c:pt idx="8">
                  <c:v>2.5066782854367163E-2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D9-4B96-B387-8512570D62C7}"/>
            </c:ext>
          </c:extLst>
        </c:ser>
        <c:ser>
          <c:idx val="3"/>
          <c:order val="3"/>
          <c:tx>
            <c:strRef>
              <c:f>'P Chart'!$R$3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'P Chart'!$R$4:$R$12</c:f>
              <c:numCache>
                <c:formatCode>General</c:formatCode>
                <c:ptCount val="9"/>
                <c:pt idx="0">
                  <c:v>1.2125705049116798E-2</c:v>
                </c:pt>
                <c:pt idx="1">
                  <c:v>8.7864276400821048E-3</c:v>
                </c:pt>
                <c:pt idx="2">
                  <c:v>1.0275265278168355E-2</c:v>
                </c:pt>
                <c:pt idx="3">
                  <c:v>6.8664480370352124E-3</c:v>
                </c:pt>
                <c:pt idx="4">
                  <c:v>1.155720788199604E-2</c:v>
                </c:pt>
                <c:pt idx="5">
                  <c:v>9.7952015043467934E-3</c:v>
                </c:pt>
                <c:pt idx="6">
                  <c:v>1.0961833456512906E-2</c:v>
                </c:pt>
                <c:pt idx="7">
                  <c:v>1.1359248408391351E-2</c:v>
                </c:pt>
                <c:pt idx="8">
                  <c:v>9.5919315260171983E-3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D9-4B96-B387-8512570D6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371791"/>
        <c:axId val="982372207"/>
      </c:lineChart>
      <c:catAx>
        <c:axId val="9823717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82372207"/>
        <c:crosses val="autoZero"/>
        <c:auto val="1"/>
        <c:lblAlgn val="ctr"/>
        <c:lblOffset val="100"/>
        <c:noMultiLvlLbl val="0"/>
      </c:catAx>
      <c:valAx>
        <c:axId val="982372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82371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/>
              <a:t>P - Chart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 Chart'!$G$45</c:f>
              <c:strCache>
                <c:ptCount val="1"/>
                <c:pt idx="0">
                  <c:v>Proporsi Defect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'P Chart'!$G$46:$G$48</c:f>
              <c:numCache>
                <c:formatCode>0.0000</c:formatCode>
                <c:ptCount val="3"/>
                <c:pt idx="0">
                  <c:v>1.3888888888888888E-2</c:v>
                </c:pt>
                <c:pt idx="1">
                  <c:v>1.8478260869565218E-2</c:v>
                </c:pt>
                <c:pt idx="2">
                  <c:v>2.0089955022488757E-2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70-47A7-A038-1509BAEA1D8D}"/>
            </c:ext>
          </c:extLst>
        </c:ser>
        <c:ser>
          <c:idx val="1"/>
          <c:order val="1"/>
          <c:tx>
            <c:strRef>
              <c:f>'P Chart'!$H$45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'P Chart'!$H$46:$H$48</c:f>
              <c:numCache>
                <c:formatCode>0.0000</c:formatCode>
                <c:ptCount val="3"/>
                <c:pt idx="0">
                  <c:v>1.5805168986083497E-2</c:v>
                </c:pt>
                <c:pt idx="1">
                  <c:v>1.5805168986083497E-2</c:v>
                </c:pt>
                <c:pt idx="2">
                  <c:v>1.5805168986083497E-2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70-47A7-A038-1509BAEA1D8D}"/>
            </c:ext>
          </c:extLst>
        </c:ser>
        <c:ser>
          <c:idx val="2"/>
          <c:order val="2"/>
          <c:tx>
            <c:strRef>
              <c:f>'P Chart'!$I$45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'P Chart'!$I$46:$I$48</c:f>
              <c:numCache>
                <c:formatCode>0.0000</c:formatCode>
                <c:ptCount val="3"/>
                <c:pt idx="0">
                  <c:v>1.918714604659081E-2</c:v>
                </c:pt>
                <c:pt idx="1">
                  <c:v>2.1321908149256587E-2</c:v>
                </c:pt>
                <c:pt idx="2">
                  <c:v>1.904470976848736E-2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70-47A7-A038-1509BAEA1D8D}"/>
            </c:ext>
          </c:extLst>
        </c:ser>
        <c:ser>
          <c:idx val="3"/>
          <c:order val="3"/>
          <c:tx>
            <c:strRef>
              <c:f>'P Chart'!$J$45</c:f>
              <c:strCache>
                <c:ptCount val="1"/>
                <c:pt idx="0">
                  <c:v>LCL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'P Chart'!$J$46:$J$48</c:f>
              <c:numCache>
                <c:formatCode>0.0000</c:formatCode>
                <c:ptCount val="3"/>
                <c:pt idx="0">
                  <c:v>1.2423191925576185E-2</c:v>
                </c:pt>
                <c:pt idx="1">
                  <c:v>1.0288429822910406E-2</c:v>
                </c:pt>
                <c:pt idx="2">
                  <c:v>1.2565628203679634E-2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F70-47A7-A038-1509BAEA1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5730655"/>
        <c:axId val="1055729823"/>
      </c:lineChart>
      <c:catAx>
        <c:axId val="1055730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729823"/>
        <c:crosses val="autoZero"/>
        <c:auto val="1"/>
        <c:lblAlgn val="ctr"/>
        <c:lblOffset val="100"/>
        <c:noMultiLvlLbl val="0"/>
      </c:catAx>
      <c:valAx>
        <c:axId val="1055729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73065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>
                <a:latin typeface="Times New Roman" panose="02020603050405020304" pitchFamily="18" charset="0"/>
                <a:cs typeface="Times New Roman" panose="02020603050405020304" pitchFamily="18" charset="0"/>
              </a:rPr>
              <a:t>P-Chart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 Chart'!$G$54</c:f>
              <c:strCache>
                <c:ptCount val="1"/>
                <c:pt idx="0">
                  <c:v>Proporsi Defect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'P Chart'!$G$55:$G$57</c:f>
              <c:numCache>
                <c:formatCode>0.0000</c:formatCode>
                <c:ptCount val="3"/>
                <c:pt idx="0">
                  <c:v>1.3888888888888888E-2</c:v>
                </c:pt>
                <c:pt idx="1">
                  <c:v>1.8478260869565218E-2</c:v>
                </c:pt>
                <c:pt idx="2">
                  <c:v>1.3613861386138614E-2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2B-405B-9F02-B6329F5981C9}"/>
            </c:ext>
          </c:extLst>
        </c:ser>
        <c:ser>
          <c:idx val="1"/>
          <c:order val="1"/>
          <c:tx>
            <c:strRef>
              <c:f>'P Chart'!$H$54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'P Chart'!$H$55:$H$57</c:f>
              <c:numCache>
                <c:formatCode>0.0000</c:formatCode>
                <c:ptCount val="3"/>
                <c:pt idx="0">
                  <c:v>1.4646869983948636E-2</c:v>
                </c:pt>
                <c:pt idx="1">
                  <c:v>1.4646869983948636E-2</c:v>
                </c:pt>
                <c:pt idx="2">
                  <c:v>1.4646869983948636E-2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2B-405B-9F02-B6329F5981C9}"/>
            </c:ext>
          </c:extLst>
        </c:ser>
        <c:ser>
          <c:idx val="2"/>
          <c:order val="2"/>
          <c:tx>
            <c:strRef>
              <c:f>'P Chart'!$I$54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'P Chart'!$I$55:$I$57</c:f>
              <c:numCache>
                <c:formatCode>0.0000</c:formatCode>
                <c:ptCount val="3"/>
                <c:pt idx="0">
                  <c:v>1.7904478632267885E-2</c:v>
                </c:pt>
                <c:pt idx="1">
                  <c:v>1.996073725358008E-2</c:v>
                </c:pt>
                <c:pt idx="2">
                  <c:v>1.8656312006012525E-2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2B-405B-9F02-B6329F5981C9}"/>
            </c:ext>
          </c:extLst>
        </c:ser>
        <c:ser>
          <c:idx val="3"/>
          <c:order val="3"/>
          <c:tx>
            <c:strRef>
              <c:f>'P Chart'!$J$54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'P Chart'!$J$55:$J$57</c:f>
              <c:numCache>
                <c:formatCode>0.0000</c:formatCode>
                <c:ptCount val="3"/>
                <c:pt idx="0">
                  <c:v>1.1389261335629387E-2</c:v>
                </c:pt>
                <c:pt idx="1">
                  <c:v>9.3330027143171939E-3</c:v>
                </c:pt>
                <c:pt idx="2">
                  <c:v>1.0637427961884747E-2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2B-405B-9F02-B6329F598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4517919"/>
        <c:axId val="1304509183"/>
      </c:lineChart>
      <c:catAx>
        <c:axId val="1304517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4509183"/>
        <c:crosses val="autoZero"/>
        <c:auto val="1"/>
        <c:lblAlgn val="ctr"/>
        <c:lblOffset val="100"/>
        <c:noMultiLvlLbl val="0"/>
      </c:catAx>
      <c:valAx>
        <c:axId val="130450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0451791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301859</xdr:colOff>
      <xdr:row>4</xdr:row>
      <xdr:rowOff>75339</xdr:rowOff>
    </xdr:from>
    <xdr:to>
      <xdr:col>8</xdr:col>
      <xdr:colOff>1080067</xdr:colOff>
      <xdr:row>4</xdr:row>
      <xdr:rowOff>643503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9EB031-08D3-444F-BBD3-F872F27E71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430" y="1844268"/>
          <a:ext cx="778208" cy="568164"/>
        </a:xfrm>
        <a:prstGeom prst="rect">
          <a:avLst/>
        </a:prstGeom>
      </xdr:spPr>
    </xdr:pic>
    <xdr:clientData/>
  </xdr:twoCellAnchor>
  <xdr:twoCellAnchor editAs="oneCell">
    <xdr:from>
      <xdr:col>8</xdr:col>
      <xdr:colOff>148709</xdr:colOff>
      <xdr:row>2</xdr:row>
      <xdr:rowOff>55816</xdr:rowOff>
    </xdr:from>
    <xdr:to>
      <xdr:col>8</xdr:col>
      <xdr:colOff>600260</xdr:colOff>
      <xdr:row>2</xdr:row>
      <xdr:rowOff>691457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C0FF38B-C7C4-4AC7-A07A-3782B9D78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7280" y="430012"/>
          <a:ext cx="451551" cy="635641"/>
        </a:xfrm>
        <a:prstGeom prst="rect">
          <a:avLst/>
        </a:prstGeom>
      </xdr:spPr>
    </xdr:pic>
    <xdr:clientData/>
  </xdr:twoCellAnchor>
  <xdr:twoCellAnchor editAs="oneCell">
    <xdr:from>
      <xdr:col>8</xdr:col>
      <xdr:colOff>268515</xdr:colOff>
      <xdr:row>3</xdr:row>
      <xdr:rowOff>53345</xdr:rowOff>
    </xdr:from>
    <xdr:to>
      <xdr:col>8</xdr:col>
      <xdr:colOff>1063058</xdr:colOff>
      <xdr:row>3</xdr:row>
      <xdr:rowOff>659468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B422852-7352-4E73-A9E0-2E8F75ABB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 flipV="1">
          <a:off x="5261296" y="1039202"/>
          <a:ext cx="606123" cy="794543"/>
        </a:xfrm>
        <a:prstGeom prst="rect">
          <a:avLst/>
        </a:prstGeom>
      </xdr:spPr>
    </xdr:pic>
    <xdr:clientData/>
  </xdr:twoCellAnchor>
  <xdr:twoCellAnchor editAs="oneCell">
    <xdr:from>
      <xdr:col>8</xdr:col>
      <xdr:colOff>792217</xdr:colOff>
      <xdr:row>2</xdr:row>
      <xdr:rowOff>51029</xdr:rowOff>
    </xdr:from>
    <xdr:to>
      <xdr:col>8</xdr:col>
      <xdr:colOff>1267165</xdr:colOff>
      <xdr:row>2</xdr:row>
      <xdr:rowOff>681727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3700DB5-8228-4BBB-8F88-1B7154BD9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0788" y="425225"/>
          <a:ext cx="474948" cy="6306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51</xdr:row>
      <xdr:rowOff>66674</xdr:rowOff>
    </xdr:from>
    <xdr:to>
      <xdr:col>12</xdr:col>
      <xdr:colOff>466725</xdr:colOff>
      <xdr:row>66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2A7157C-F6D2-4288-BB62-F56867AA26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1</xdr:row>
      <xdr:rowOff>171450</xdr:rowOff>
    </xdr:from>
    <xdr:to>
      <xdr:col>4</xdr:col>
      <xdr:colOff>1609725</xdr:colOff>
      <xdr:row>15</xdr:row>
      <xdr:rowOff>180975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D9FBFCF-D093-4E4A-8D81-281E111CC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361950"/>
          <a:ext cx="4676775" cy="2676525"/>
        </a:xfrm>
        <a:prstGeom prst="rect">
          <a:avLst/>
        </a:prstGeom>
        <a:ln w="12700"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581026</xdr:colOff>
      <xdr:row>15</xdr:row>
      <xdr:rowOff>95250</xdr:rowOff>
    </xdr:from>
    <xdr:to>
      <xdr:col>13</xdr:col>
      <xdr:colOff>171451</xdr:colOff>
      <xdr:row>28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1B0D75-A447-409E-9222-BE4D644ACC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36</xdr:row>
      <xdr:rowOff>0</xdr:rowOff>
    </xdr:from>
    <xdr:to>
      <xdr:col>16</xdr:col>
      <xdr:colOff>104775</xdr:colOff>
      <xdr:row>50</xdr:row>
      <xdr:rowOff>76200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32703AB-DEBB-4527-9882-B4B8B7F653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1095375</xdr:colOff>
      <xdr:row>59</xdr:row>
      <xdr:rowOff>76200</xdr:rowOff>
    </xdr:from>
    <xdr:to>
      <xdr:col>7</xdr:col>
      <xdr:colOff>371475</xdr:colOff>
      <xdr:row>73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0E40D38-3A88-4C73-A5DE-A17631ECF4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E5729-6041-4BA6-90E6-8C32D7FCF679}">
  <dimension ref="B1:L29"/>
  <sheetViews>
    <sheetView workbookViewId="0">
      <selection activeCell="M39" sqref="M39"/>
    </sheetView>
  </sheetViews>
  <sheetFormatPr defaultRowHeight="15" x14ac:dyDescent="0.25"/>
  <sheetData>
    <row r="1" spans="2:12" x14ac:dyDescent="0.25">
      <c r="B1" s="81" t="s">
        <v>0</v>
      </c>
      <c r="C1" s="82"/>
      <c r="D1" s="4"/>
      <c r="E1" s="81" t="s">
        <v>1</v>
      </c>
      <c r="F1" s="81"/>
      <c r="G1" s="4"/>
      <c r="H1" s="81" t="s">
        <v>2</v>
      </c>
      <c r="I1" s="81"/>
    </row>
    <row r="2" spans="2:12" x14ac:dyDescent="0.25">
      <c r="B2" s="6">
        <v>1</v>
      </c>
      <c r="C2" s="6">
        <v>840</v>
      </c>
      <c r="E2" s="6">
        <v>2</v>
      </c>
      <c r="F2" s="6">
        <v>1200</v>
      </c>
      <c r="H2" s="6">
        <v>1</v>
      </c>
      <c r="I2" s="6">
        <v>740</v>
      </c>
      <c r="K2" s="10"/>
      <c r="L2" t="s">
        <v>3</v>
      </c>
    </row>
    <row r="3" spans="2:12" x14ac:dyDescent="0.25">
      <c r="B3" s="6">
        <v>2</v>
      </c>
      <c r="C3" s="6">
        <v>820</v>
      </c>
      <c r="E3" s="6">
        <v>3</v>
      </c>
      <c r="F3" s="6">
        <v>620</v>
      </c>
      <c r="H3" s="6">
        <v>2</v>
      </c>
      <c r="I3" s="6">
        <v>800</v>
      </c>
      <c r="K3" s="11"/>
      <c r="L3" t="s">
        <v>4</v>
      </c>
    </row>
    <row r="4" spans="2:12" x14ac:dyDescent="0.25">
      <c r="B4" s="6">
        <v>4</v>
      </c>
      <c r="C4" s="6">
        <v>780</v>
      </c>
      <c r="E4" s="6">
        <v>4</v>
      </c>
      <c r="F4" s="6">
        <v>620</v>
      </c>
      <c r="H4" s="6">
        <v>3</v>
      </c>
      <c r="I4" s="6">
        <v>760</v>
      </c>
      <c r="K4" s="12"/>
      <c r="L4" t="s">
        <v>5</v>
      </c>
    </row>
    <row r="5" spans="2:12" x14ac:dyDescent="0.25">
      <c r="B5" s="6">
        <v>5</v>
      </c>
      <c r="C5" s="6">
        <v>800</v>
      </c>
      <c r="E5" s="6">
        <v>5</v>
      </c>
      <c r="F5" s="6">
        <v>700</v>
      </c>
      <c r="H5" s="6">
        <v>4</v>
      </c>
      <c r="I5" s="6">
        <v>400</v>
      </c>
      <c r="K5" s="13"/>
      <c r="L5" t="s">
        <v>6</v>
      </c>
    </row>
    <row r="6" spans="2:12" x14ac:dyDescent="0.25">
      <c r="B6" s="6">
        <v>6</v>
      </c>
      <c r="C6" s="6">
        <v>980</v>
      </c>
      <c r="E6" s="6">
        <v>6</v>
      </c>
      <c r="F6" s="6">
        <v>760</v>
      </c>
      <c r="H6" s="7">
        <v>6</v>
      </c>
      <c r="I6" s="7">
        <v>560</v>
      </c>
    </row>
    <row r="7" spans="2:12" x14ac:dyDescent="0.25">
      <c r="B7" s="6">
        <v>7</v>
      </c>
      <c r="C7" s="6">
        <v>680</v>
      </c>
      <c r="E7" s="6">
        <v>7</v>
      </c>
      <c r="F7" s="6">
        <v>700</v>
      </c>
      <c r="H7" s="7">
        <v>7</v>
      </c>
      <c r="I7" s="7">
        <v>800</v>
      </c>
    </row>
    <row r="8" spans="2:12" x14ac:dyDescent="0.25">
      <c r="B8" s="6">
        <v>8</v>
      </c>
      <c r="C8" s="6">
        <v>760</v>
      </c>
      <c r="E8" s="3">
        <v>9</v>
      </c>
      <c r="F8" s="3"/>
      <c r="H8" s="7">
        <v>8</v>
      </c>
      <c r="I8" s="7">
        <v>520</v>
      </c>
    </row>
    <row r="9" spans="2:12" x14ac:dyDescent="0.25">
      <c r="B9" s="3">
        <v>9</v>
      </c>
      <c r="C9" s="3"/>
      <c r="E9" s="3">
        <v>10</v>
      </c>
      <c r="F9" s="3"/>
      <c r="H9" s="7">
        <v>9</v>
      </c>
      <c r="I9" s="7">
        <v>540</v>
      </c>
    </row>
    <row r="10" spans="2:12" x14ac:dyDescent="0.25">
      <c r="B10" s="3">
        <v>11</v>
      </c>
      <c r="C10" s="3"/>
      <c r="E10" s="3">
        <v>11</v>
      </c>
      <c r="F10" s="3"/>
      <c r="H10" s="7">
        <v>10</v>
      </c>
      <c r="I10" s="7">
        <v>740</v>
      </c>
    </row>
    <row r="11" spans="2:12" x14ac:dyDescent="0.25">
      <c r="B11" s="7">
        <v>12</v>
      </c>
      <c r="C11" s="7">
        <v>320</v>
      </c>
      <c r="E11" s="3">
        <v>12</v>
      </c>
      <c r="F11" s="3"/>
      <c r="H11" s="7">
        <v>11</v>
      </c>
      <c r="I11" s="7">
        <v>620</v>
      </c>
    </row>
    <row r="12" spans="2:12" x14ac:dyDescent="0.25">
      <c r="B12" s="7">
        <v>13</v>
      </c>
      <c r="C12" s="7">
        <v>480</v>
      </c>
      <c r="E12" s="3">
        <v>13</v>
      </c>
      <c r="F12" s="3"/>
      <c r="H12" s="3">
        <v>13</v>
      </c>
      <c r="I12" s="3"/>
    </row>
    <row r="13" spans="2:12" x14ac:dyDescent="0.25">
      <c r="B13" s="7">
        <v>14</v>
      </c>
      <c r="C13" s="7">
        <v>600</v>
      </c>
      <c r="E13" s="3">
        <v>14</v>
      </c>
      <c r="F13" s="3"/>
      <c r="H13" s="3">
        <v>14</v>
      </c>
      <c r="I13" s="3"/>
    </row>
    <row r="14" spans="2:12" x14ac:dyDescent="0.25">
      <c r="B14" s="7">
        <v>15</v>
      </c>
      <c r="C14" s="7">
        <v>700</v>
      </c>
      <c r="E14" s="3">
        <v>16</v>
      </c>
      <c r="F14" s="3"/>
      <c r="H14" s="3">
        <v>15</v>
      </c>
      <c r="I14" s="3"/>
    </row>
    <row r="15" spans="2:12" x14ac:dyDescent="0.25">
      <c r="B15" s="3">
        <v>16</v>
      </c>
      <c r="C15" s="3"/>
      <c r="E15" s="3">
        <v>17</v>
      </c>
      <c r="F15" s="3"/>
      <c r="H15" s="3">
        <v>16</v>
      </c>
      <c r="I15" s="3"/>
    </row>
    <row r="16" spans="2:12" x14ac:dyDescent="0.25">
      <c r="B16" s="8">
        <v>18</v>
      </c>
      <c r="C16" s="8">
        <v>420</v>
      </c>
      <c r="E16" s="3">
        <v>18</v>
      </c>
      <c r="F16" s="3"/>
      <c r="H16" s="3">
        <v>17</v>
      </c>
      <c r="I16" s="3"/>
    </row>
    <row r="17" spans="2:9" x14ac:dyDescent="0.25">
      <c r="B17" s="8">
        <v>19</v>
      </c>
      <c r="C17" s="8">
        <v>660</v>
      </c>
      <c r="E17" s="3">
        <v>19</v>
      </c>
      <c r="F17" s="3"/>
      <c r="H17" s="3">
        <v>18</v>
      </c>
      <c r="I17" s="3"/>
    </row>
    <row r="18" spans="2:9" x14ac:dyDescent="0.25">
      <c r="B18" s="8">
        <v>20</v>
      </c>
      <c r="C18" s="8">
        <v>700</v>
      </c>
      <c r="E18" s="3">
        <v>20</v>
      </c>
      <c r="F18" s="3"/>
      <c r="H18" s="3">
        <v>20</v>
      </c>
      <c r="I18" s="3"/>
    </row>
    <row r="19" spans="2:9" x14ac:dyDescent="0.25">
      <c r="B19" s="8">
        <v>21</v>
      </c>
      <c r="C19" s="8">
        <v>600</v>
      </c>
      <c r="E19" s="3">
        <v>21</v>
      </c>
      <c r="F19" s="3"/>
      <c r="H19" s="8">
        <v>21</v>
      </c>
      <c r="I19" s="8">
        <v>1000</v>
      </c>
    </row>
    <row r="20" spans="2:9" x14ac:dyDescent="0.25">
      <c r="B20" s="8">
        <v>22</v>
      </c>
      <c r="C20" s="8">
        <v>700</v>
      </c>
      <c r="E20" s="3">
        <v>23</v>
      </c>
      <c r="F20" s="3"/>
      <c r="H20" s="8">
        <v>22</v>
      </c>
      <c r="I20" s="8">
        <v>1460</v>
      </c>
    </row>
    <row r="21" spans="2:9" x14ac:dyDescent="0.25">
      <c r="B21" s="3">
        <v>23</v>
      </c>
      <c r="C21" s="3"/>
      <c r="E21" s="3">
        <v>24</v>
      </c>
      <c r="F21" s="3"/>
      <c r="H21" s="8">
        <v>23</v>
      </c>
      <c r="I21" s="8">
        <v>740</v>
      </c>
    </row>
    <row r="22" spans="2:9" x14ac:dyDescent="0.25">
      <c r="B22" s="3">
        <v>25</v>
      </c>
      <c r="C22" s="3"/>
      <c r="E22" s="3">
        <v>25</v>
      </c>
      <c r="F22" s="3"/>
      <c r="H22" s="8">
        <v>24</v>
      </c>
      <c r="I22" s="8">
        <v>400</v>
      </c>
    </row>
    <row r="23" spans="2:9" x14ac:dyDescent="0.25">
      <c r="B23" s="3">
        <v>26</v>
      </c>
      <c r="C23" s="3"/>
      <c r="E23" s="3">
        <v>26</v>
      </c>
      <c r="F23" s="3"/>
      <c r="H23" s="8">
        <v>25</v>
      </c>
      <c r="I23" s="8">
        <v>700</v>
      </c>
    </row>
    <row r="24" spans="2:9" x14ac:dyDescent="0.25">
      <c r="B24" s="9">
        <v>27</v>
      </c>
      <c r="C24" s="9">
        <v>640</v>
      </c>
      <c r="E24" s="3">
        <v>27</v>
      </c>
      <c r="F24" s="3"/>
      <c r="H24" s="9">
        <v>27</v>
      </c>
      <c r="I24" s="9">
        <v>600</v>
      </c>
    </row>
    <row r="25" spans="2:9" x14ac:dyDescent="0.25">
      <c r="B25" s="9">
        <v>28</v>
      </c>
      <c r="C25" s="9">
        <v>760</v>
      </c>
      <c r="E25" s="3">
        <v>28</v>
      </c>
      <c r="F25" s="3"/>
      <c r="H25" s="9">
        <v>28</v>
      </c>
      <c r="I25" s="9">
        <v>800</v>
      </c>
    </row>
    <row r="26" spans="2:9" x14ac:dyDescent="0.25">
      <c r="B26" s="3">
        <v>29</v>
      </c>
      <c r="C26" s="3"/>
      <c r="E26" s="3">
        <v>30</v>
      </c>
      <c r="F26" s="3"/>
      <c r="H26" s="9">
        <v>29</v>
      </c>
      <c r="I26" s="9">
        <v>460</v>
      </c>
    </row>
    <row r="27" spans="2:9" x14ac:dyDescent="0.25">
      <c r="B27" s="3">
        <v>30</v>
      </c>
      <c r="C27" s="3"/>
      <c r="E27" s="2"/>
      <c r="F27" s="2"/>
      <c r="H27" s="9">
        <v>30</v>
      </c>
      <c r="I27" s="9">
        <v>700</v>
      </c>
    </row>
    <row r="28" spans="2:9" x14ac:dyDescent="0.25">
      <c r="B28" s="3">
        <v>31</v>
      </c>
      <c r="C28" s="3"/>
      <c r="E28" s="2"/>
      <c r="F28" s="2"/>
      <c r="H28" s="2"/>
      <c r="I28" s="2"/>
    </row>
    <row r="29" spans="2:9" x14ac:dyDescent="0.25">
      <c r="C29" s="5">
        <v>12240</v>
      </c>
      <c r="F29" s="5">
        <v>4600</v>
      </c>
      <c r="I29" s="5">
        <v>13340</v>
      </c>
    </row>
  </sheetData>
  <mergeCells count="3">
    <mergeCell ref="B1:C1"/>
    <mergeCell ref="E1:F1"/>
    <mergeCell ref="H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C036F-16EA-45AF-8E35-4D49D888946D}">
  <dimension ref="B2:S5"/>
  <sheetViews>
    <sheetView topLeftCell="E1" zoomScale="112" zoomScaleNormal="112" workbookViewId="0">
      <selection activeCell="K11" sqref="K11"/>
    </sheetView>
  </sheetViews>
  <sheetFormatPr defaultRowHeight="15" x14ac:dyDescent="0.25"/>
  <cols>
    <col min="9" max="9" width="21.5703125" customWidth="1"/>
    <col min="10" max="10" width="17.5703125" customWidth="1"/>
    <col min="12" max="12" width="14.7109375" customWidth="1"/>
  </cols>
  <sheetData>
    <row r="2" spans="2:19" x14ac:dyDescent="0.25">
      <c r="B2" s="86" t="s">
        <v>7</v>
      </c>
      <c r="C2" s="86"/>
      <c r="D2" s="86" t="s">
        <v>8</v>
      </c>
      <c r="E2" s="86"/>
      <c r="F2" s="86"/>
      <c r="G2" s="86"/>
      <c r="H2" s="86"/>
      <c r="I2" s="3" t="s">
        <v>9</v>
      </c>
      <c r="K2" s="31" t="s">
        <v>54</v>
      </c>
      <c r="L2" s="31" t="s">
        <v>55</v>
      </c>
      <c r="M2" s="90" t="s">
        <v>49</v>
      </c>
      <c r="N2" s="90"/>
      <c r="O2" s="90" t="s">
        <v>8</v>
      </c>
      <c r="P2" s="90"/>
      <c r="Q2" s="90"/>
      <c r="R2" s="90"/>
      <c r="S2" s="90"/>
    </row>
    <row r="3" spans="2:19" ht="55.5" customHeight="1" x14ac:dyDescent="0.25">
      <c r="B3" s="87" t="s">
        <v>10</v>
      </c>
      <c r="C3" s="87"/>
      <c r="D3" s="83" t="s">
        <v>11</v>
      </c>
      <c r="E3" s="83"/>
      <c r="F3" s="83"/>
      <c r="G3" s="83"/>
      <c r="H3" s="83"/>
      <c r="I3" s="2"/>
      <c r="K3" s="88" t="s">
        <v>56</v>
      </c>
      <c r="L3" s="89" t="s">
        <v>57</v>
      </c>
      <c r="M3" s="87" t="s">
        <v>10</v>
      </c>
      <c r="N3" s="87"/>
      <c r="O3" s="83" t="s">
        <v>11</v>
      </c>
      <c r="P3" s="83"/>
      <c r="Q3" s="83"/>
      <c r="R3" s="83"/>
      <c r="S3" s="83"/>
    </row>
    <row r="4" spans="2:19" ht="54" customHeight="1" x14ac:dyDescent="0.25">
      <c r="B4" s="87" t="s">
        <v>12</v>
      </c>
      <c r="C4" s="87"/>
      <c r="D4" s="84" t="s">
        <v>13</v>
      </c>
      <c r="E4" s="84"/>
      <c r="F4" s="84"/>
      <c r="G4" s="84"/>
      <c r="H4" s="84"/>
      <c r="I4" s="2"/>
      <c r="K4" s="88"/>
      <c r="L4" s="89"/>
      <c r="M4" s="87" t="s">
        <v>12</v>
      </c>
      <c r="N4" s="87"/>
      <c r="O4" s="84" t="s">
        <v>13</v>
      </c>
      <c r="P4" s="84"/>
      <c r="Q4" s="84"/>
      <c r="R4" s="84"/>
      <c r="S4" s="84"/>
    </row>
    <row r="5" spans="2:19" ht="55.5" customHeight="1" x14ac:dyDescent="0.25">
      <c r="B5" s="87" t="s">
        <v>14</v>
      </c>
      <c r="C5" s="87"/>
      <c r="D5" s="85" t="s">
        <v>15</v>
      </c>
      <c r="E5" s="85"/>
      <c r="F5" s="85"/>
      <c r="G5" s="85"/>
      <c r="H5" s="85"/>
      <c r="I5" s="2"/>
      <c r="K5" s="88"/>
      <c r="L5" s="17" t="s">
        <v>58</v>
      </c>
      <c r="M5" s="87" t="s">
        <v>14</v>
      </c>
      <c r="N5" s="87"/>
      <c r="O5" s="83" t="s">
        <v>15</v>
      </c>
      <c r="P5" s="83"/>
      <c r="Q5" s="83"/>
      <c r="R5" s="83"/>
      <c r="S5" s="83"/>
    </row>
  </sheetData>
  <mergeCells count="18">
    <mergeCell ref="K3:K5"/>
    <mergeCell ref="L3:L4"/>
    <mergeCell ref="M2:N2"/>
    <mergeCell ref="O2:S2"/>
    <mergeCell ref="M3:N3"/>
    <mergeCell ref="O3:S3"/>
    <mergeCell ref="M4:N4"/>
    <mergeCell ref="O4:S4"/>
    <mergeCell ref="M5:N5"/>
    <mergeCell ref="O5:S5"/>
    <mergeCell ref="D3:H3"/>
    <mergeCell ref="D4:H4"/>
    <mergeCell ref="D5:H5"/>
    <mergeCell ref="B2:C2"/>
    <mergeCell ref="D2:H2"/>
    <mergeCell ref="B3:C3"/>
    <mergeCell ref="B4:C4"/>
    <mergeCell ref="B5:C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45D7-670B-457C-B6CC-AA404F99A567}">
  <dimension ref="B2:P74"/>
  <sheetViews>
    <sheetView topLeftCell="E49" workbookViewId="0">
      <selection activeCell="C60" sqref="C60:E61"/>
    </sheetView>
  </sheetViews>
  <sheetFormatPr defaultRowHeight="15" x14ac:dyDescent="0.25"/>
  <cols>
    <col min="2" max="2" width="16.7109375" customWidth="1"/>
    <col min="3" max="3" width="16" customWidth="1"/>
    <col min="4" max="4" width="14.85546875" customWidth="1"/>
    <col min="5" max="5" width="13.7109375" customWidth="1"/>
    <col min="6" max="6" width="12.85546875" customWidth="1"/>
    <col min="7" max="7" width="10.5703125" bestFit="1" customWidth="1"/>
    <col min="8" max="8" width="10.5703125" customWidth="1"/>
    <col min="13" max="13" width="20.85546875" customWidth="1"/>
    <col min="14" max="14" width="23.42578125" customWidth="1"/>
  </cols>
  <sheetData>
    <row r="2" spans="2:8" x14ac:dyDescent="0.25">
      <c r="B2" s="95" t="s">
        <v>16</v>
      </c>
      <c r="C2" s="95" t="s">
        <v>17</v>
      </c>
      <c r="D2" s="92" t="s">
        <v>26</v>
      </c>
      <c r="E2" s="93"/>
      <c r="F2" s="94"/>
      <c r="G2" s="95" t="s">
        <v>27</v>
      </c>
      <c r="H2" s="95" t="s">
        <v>28</v>
      </c>
    </row>
    <row r="3" spans="2:8" x14ac:dyDescent="0.25">
      <c r="B3" s="95"/>
      <c r="C3" s="95"/>
      <c r="D3" s="22" t="s">
        <v>10</v>
      </c>
      <c r="E3" s="22" t="s">
        <v>12</v>
      </c>
      <c r="F3" s="27" t="s">
        <v>18</v>
      </c>
      <c r="G3" s="95"/>
      <c r="H3" s="95"/>
    </row>
    <row r="4" spans="2:8" x14ac:dyDescent="0.25">
      <c r="B4" s="91" t="s">
        <v>0</v>
      </c>
      <c r="C4" s="91"/>
      <c r="D4" s="91"/>
      <c r="E4" s="91"/>
      <c r="F4" s="91"/>
      <c r="G4" s="91"/>
      <c r="H4" s="91"/>
    </row>
    <row r="5" spans="2:8" x14ac:dyDescent="0.25">
      <c r="B5" s="2" t="s">
        <v>19</v>
      </c>
      <c r="C5" s="2">
        <v>5660</v>
      </c>
      <c r="D5" s="2">
        <v>67</v>
      </c>
      <c r="E5" s="2"/>
      <c r="F5" s="2">
        <v>10</v>
      </c>
      <c r="G5" s="2">
        <f>SUM(D5:F5)</f>
        <v>77</v>
      </c>
      <c r="H5" s="15">
        <f>(G5/C5)*100%</f>
        <v>1.3604240282685512E-2</v>
      </c>
    </row>
    <row r="6" spans="2:8" x14ac:dyDescent="0.25">
      <c r="B6" s="2" t="s">
        <v>20</v>
      </c>
      <c r="C6" s="2">
        <v>2100</v>
      </c>
      <c r="D6" s="2">
        <v>20</v>
      </c>
      <c r="E6" s="2"/>
      <c r="F6" s="2"/>
      <c r="G6" s="2">
        <f t="shared" ref="G6:G8" si="0">SUM(D6:F6)</f>
        <v>20</v>
      </c>
      <c r="H6" s="15">
        <f t="shared" ref="H6:H8" si="1">(G6/C6)*100%</f>
        <v>9.5238095238095247E-3</v>
      </c>
    </row>
    <row r="7" spans="2:8" x14ac:dyDescent="0.25">
      <c r="B7" s="2" t="s">
        <v>21</v>
      </c>
      <c r="C7" s="2">
        <v>3080</v>
      </c>
      <c r="D7" s="2"/>
      <c r="E7" s="2">
        <v>40</v>
      </c>
      <c r="F7" s="2"/>
      <c r="G7" s="2">
        <f t="shared" si="0"/>
        <v>40</v>
      </c>
      <c r="H7" s="15">
        <f t="shared" si="1"/>
        <v>1.2987012987012988E-2</v>
      </c>
    </row>
    <row r="8" spans="2:8" x14ac:dyDescent="0.25">
      <c r="B8" s="2" t="s">
        <v>22</v>
      </c>
      <c r="C8" s="2">
        <v>1400</v>
      </c>
      <c r="D8" s="2">
        <v>33</v>
      </c>
      <c r="E8" s="2"/>
      <c r="F8" s="2"/>
      <c r="G8" s="2">
        <f t="shared" si="0"/>
        <v>33</v>
      </c>
      <c r="H8" s="15">
        <f t="shared" si="1"/>
        <v>2.3571428571428573E-2</v>
      </c>
    </row>
    <row r="9" spans="2:8" x14ac:dyDescent="0.25">
      <c r="B9" s="14" t="s">
        <v>24</v>
      </c>
      <c r="C9" s="14">
        <v>12240</v>
      </c>
      <c r="D9" s="14">
        <f>SUM(D5:D8)</f>
        <v>120</v>
      </c>
      <c r="E9" s="14">
        <v>40</v>
      </c>
      <c r="F9" s="14">
        <v>10</v>
      </c>
      <c r="G9" s="14">
        <v>170</v>
      </c>
      <c r="H9" s="16">
        <v>1.3888888888888888E-2</v>
      </c>
    </row>
    <row r="10" spans="2:8" x14ac:dyDescent="0.25">
      <c r="B10" s="91" t="s">
        <v>1</v>
      </c>
      <c r="C10" s="91"/>
      <c r="D10" s="91"/>
      <c r="E10" s="91"/>
      <c r="F10" s="91"/>
      <c r="G10" s="91"/>
      <c r="H10" s="91"/>
    </row>
    <row r="11" spans="2:8" x14ac:dyDescent="0.25">
      <c r="B11" s="2" t="s">
        <v>19</v>
      </c>
      <c r="C11" s="2">
        <v>4600</v>
      </c>
      <c r="D11" s="2">
        <v>68</v>
      </c>
      <c r="E11" s="2"/>
      <c r="F11" s="2">
        <v>17</v>
      </c>
      <c r="G11" s="2">
        <f>SUM(D11:F11)</f>
        <v>85</v>
      </c>
      <c r="H11" s="15">
        <f>(G11/C11)*100%</f>
        <v>1.8478260869565218E-2</v>
      </c>
    </row>
    <row r="12" spans="2:8" x14ac:dyDescent="0.25">
      <c r="B12" s="2" t="s">
        <v>20</v>
      </c>
      <c r="C12" s="2">
        <v>0</v>
      </c>
      <c r="D12" s="2"/>
      <c r="E12" s="2"/>
      <c r="F12" s="2"/>
      <c r="G12" s="2">
        <v>0</v>
      </c>
      <c r="H12" s="15">
        <v>0</v>
      </c>
    </row>
    <row r="13" spans="2:8" x14ac:dyDescent="0.25">
      <c r="B13" s="2" t="s">
        <v>21</v>
      </c>
      <c r="C13" s="2">
        <v>0</v>
      </c>
      <c r="D13" s="2"/>
      <c r="E13" s="2"/>
      <c r="F13" s="2"/>
      <c r="G13" s="2">
        <v>0</v>
      </c>
      <c r="H13" s="15">
        <v>0</v>
      </c>
    </row>
    <row r="14" spans="2:8" x14ac:dyDescent="0.25">
      <c r="B14" s="2" t="s">
        <v>22</v>
      </c>
      <c r="C14" s="2">
        <v>0</v>
      </c>
      <c r="D14" s="2"/>
      <c r="E14" s="2"/>
      <c r="F14" s="2"/>
      <c r="G14" s="2">
        <v>0</v>
      </c>
      <c r="H14" s="15">
        <v>0</v>
      </c>
    </row>
    <row r="15" spans="2:8" x14ac:dyDescent="0.25">
      <c r="B15" s="14" t="s">
        <v>24</v>
      </c>
      <c r="C15" s="14">
        <v>4600</v>
      </c>
      <c r="D15" s="14">
        <f>SUM(D11:D14)</f>
        <v>68</v>
      </c>
      <c r="E15" s="14">
        <v>0</v>
      </c>
      <c r="F15" s="14">
        <v>17</v>
      </c>
      <c r="G15" s="14">
        <v>85</v>
      </c>
      <c r="H15" s="16">
        <v>1.8478260869565218E-2</v>
      </c>
    </row>
    <row r="16" spans="2:8" x14ac:dyDescent="0.25">
      <c r="B16" s="91" t="s">
        <v>2</v>
      </c>
      <c r="C16" s="91"/>
      <c r="D16" s="91"/>
      <c r="E16" s="91"/>
      <c r="F16" s="91"/>
      <c r="G16" s="91"/>
      <c r="H16" s="91"/>
    </row>
    <row r="17" spans="2:16" x14ac:dyDescent="0.25">
      <c r="B17" s="2" t="s">
        <v>19</v>
      </c>
      <c r="C17" s="2">
        <v>2700</v>
      </c>
      <c r="D17" s="2">
        <v>76</v>
      </c>
      <c r="E17" s="2"/>
      <c r="F17" s="2">
        <v>4</v>
      </c>
      <c r="G17" s="2">
        <f>SUM(D17:F17)</f>
        <v>80</v>
      </c>
      <c r="H17" s="15">
        <f>(G17/C17)</f>
        <v>2.9629629629629631E-2</v>
      </c>
    </row>
    <row r="18" spans="2:16" x14ac:dyDescent="0.25">
      <c r="B18" s="2" t="s">
        <v>20</v>
      </c>
      <c r="C18" s="2">
        <v>3780</v>
      </c>
      <c r="D18" s="2">
        <v>35</v>
      </c>
      <c r="E18" s="2"/>
      <c r="F18" s="2">
        <v>10</v>
      </c>
      <c r="G18" s="2">
        <f t="shared" ref="G18:G20" si="2">SUM(D18:F18)</f>
        <v>45</v>
      </c>
      <c r="H18" s="15">
        <f t="shared" ref="H18:H20" si="3">(G18/C18)</f>
        <v>1.1904761904761904E-2</v>
      </c>
    </row>
    <row r="19" spans="2:16" x14ac:dyDescent="0.25">
      <c r="B19" s="2" t="s">
        <v>21</v>
      </c>
      <c r="C19" s="2">
        <v>4300</v>
      </c>
      <c r="D19" s="2"/>
      <c r="E19" s="2">
        <v>65</v>
      </c>
      <c r="F19" s="2"/>
      <c r="G19" s="2">
        <f t="shared" si="2"/>
        <v>65</v>
      </c>
      <c r="H19" s="15">
        <f t="shared" si="3"/>
        <v>1.5116279069767442E-2</v>
      </c>
    </row>
    <row r="20" spans="2:16" x14ac:dyDescent="0.25">
      <c r="B20" s="2" t="s">
        <v>22</v>
      </c>
      <c r="C20" s="2">
        <v>2560</v>
      </c>
      <c r="D20" s="2">
        <v>70</v>
      </c>
      <c r="E20" s="2"/>
      <c r="F20" s="2">
        <v>8</v>
      </c>
      <c r="G20" s="2">
        <f t="shared" si="2"/>
        <v>78</v>
      </c>
      <c r="H20" s="15">
        <f t="shared" si="3"/>
        <v>3.0468749999999999E-2</v>
      </c>
    </row>
    <row r="21" spans="2:16" x14ac:dyDescent="0.25">
      <c r="B21" s="14" t="s">
        <v>24</v>
      </c>
      <c r="C21" s="14">
        <v>13340</v>
      </c>
      <c r="D21" s="14">
        <f>SUM(D17:D20)</f>
        <v>181</v>
      </c>
      <c r="E21" s="14">
        <v>65</v>
      </c>
      <c r="F21" s="14">
        <v>22</v>
      </c>
      <c r="G21" s="14">
        <v>268</v>
      </c>
      <c r="H21" s="16">
        <v>2.0089955022488757E-2</v>
      </c>
    </row>
    <row r="22" spans="2:16" x14ac:dyDescent="0.25">
      <c r="B22" s="26" t="s">
        <v>25</v>
      </c>
      <c r="C22" s="26">
        <f>C9+C15+C21</f>
        <v>30180</v>
      </c>
      <c r="D22" s="26">
        <f t="shared" ref="D22:G22" si="4">D9+D15+D21</f>
        <v>369</v>
      </c>
      <c r="E22" s="26">
        <f t="shared" si="4"/>
        <v>105</v>
      </c>
      <c r="F22" s="26">
        <f t="shared" si="4"/>
        <v>49</v>
      </c>
      <c r="G22" s="26">
        <f t="shared" si="4"/>
        <v>523</v>
      </c>
      <c r="H22" s="26"/>
    </row>
    <row r="23" spans="2:16" x14ac:dyDescent="0.25">
      <c r="B23" s="28"/>
      <c r="C23" s="29"/>
      <c r="D23" s="28"/>
      <c r="E23" s="28"/>
      <c r="F23" s="30"/>
      <c r="G23" s="30"/>
      <c r="H23" s="28"/>
    </row>
    <row r="26" spans="2:16" x14ac:dyDescent="0.25">
      <c r="B26" s="95" t="s">
        <v>16</v>
      </c>
      <c r="C26" s="95" t="s">
        <v>17</v>
      </c>
      <c r="D26" s="90" t="s">
        <v>26</v>
      </c>
      <c r="E26" s="90"/>
      <c r="F26" s="90"/>
      <c r="G26" s="95" t="s">
        <v>27</v>
      </c>
      <c r="H26" s="95" t="s">
        <v>28</v>
      </c>
      <c r="J26" s="95" t="s">
        <v>124</v>
      </c>
      <c r="K26" s="95" t="s">
        <v>17</v>
      </c>
      <c r="L26" s="90" t="s">
        <v>26</v>
      </c>
      <c r="M26" s="90"/>
      <c r="N26" s="90"/>
      <c r="O26" s="95" t="s">
        <v>27</v>
      </c>
      <c r="P26" s="95" t="s">
        <v>28</v>
      </c>
    </row>
    <row r="27" spans="2:16" x14ac:dyDescent="0.25">
      <c r="B27" s="95"/>
      <c r="C27" s="95"/>
      <c r="D27" s="22" t="s">
        <v>10</v>
      </c>
      <c r="E27" s="22" t="s">
        <v>12</v>
      </c>
      <c r="F27" s="27" t="s">
        <v>18</v>
      </c>
      <c r="G27" s="95"/>
      <c r="H27" s="95"/>
      <c r="J27" s="95"/>
      <c r="K27" s="95"/>
      <c r="L27" s="22" t="s">
        <v>10</v>
      </c>
      <c r="M27" s="22" t="s">
        <v>12</v>
      </c>
      <c r="N27" s="27" t="s">
        <v>18</v>
      </c>
      <c r="O27" s="95"/>
      <c r="P27" s="95"/>
    </row>
    <row r="28" spans="2:16" x14ac:dyDescent="0.25">
      <c r="B28" s="2" t="s">
        <v>30</v>
      </c>
      <c r="C28" s="2">
        <v>5660</v>
      </c>
      <c r="D28" s="2">
        <v>67</v>
      </c>
      <c r="E28" s="2"/>
      <c r="F28" s="2">
        <v>10</v>
      </c>
      <c r="G28" s="2">
        <f>SUM(D28:F28)</f>
        <v>77</v>
      </c>
      <c r="H28" s="15">
        <v>1.3604240282685512E-2</v>
      </c>
      <c r="J28" t="s">
        <v>119</v>
      </c>
      <c r="K28">
        <f>SUM(C28:C31)</f>
        <v>12240</v>
      </c>
      <c r="L28">
        <f>SUM(D28:D31)</f>
        <v>120</v>
      </c>
      <c r="M28">
        <f t="shared" ref="M28:O28" si="5">SUM(E28:E31)</f>
        <v>40</v>
      </c>
      <c r="N28">
        <f t="shared" si="5"/>
        <v>10</v>
      </c>
      <c r="O28">
        <f t="shared" si="5"/>
        <v>170</v>
      </c>
      <c r="P28" s="55">
        <f>(O28/K28)*100%</f>
        <v>1.3888888888888888E-2</v>
      </c>
    </row>
    <row r="29" spans="2:16" x14ac:dyDescent="0.25">
      <c r="B29" s="2" t="s">
        <v>29</v>
      </c>
      <c r="C29" s="2">
        <v>2100</v>
      </c>
      <c r="D29" s="2">
        <v>20</v>
      </c>
      <c r="E29" s="2"/>
      <c r="F29" s="2"/>
      <c r="G29" s="2">
        <f t="shared" ref="G29:G31" si="6">SUM(D29:F29)</f>
        <v>20</v>
      </c>
      <c r="H29" s="15">
        <v>9.5238095238095247E-3</v>
      </c>
      <c r="J29" t="s">
        <v>120</v>
      </c>
      <c r="K29">
        <f>C32</f>
        <v>4600</v>
      </c>
      <c r="L29">
        <f t="shared" ref="L29:N29" si="7">D32</f>
        <v>68</v>
      </c>
      <c r="M29">
        <f t="shared" si="7"/>
        <v>0</v>
      </c>
      <c r="N29">
        <f t="shared" si="7"/>
        <v>17</v>
      </c>
      <c r="O29">
        <f>G32</f>
        <v>85</v>
      </c>
      <c r="P29" s="55">
        <f t="shared" ref="P29:P30" si="8">(O29/K29)*100%</f>
        <v>1.8478260869565218E-2</v>
      </c>
    </row>
    <row r="30" spans="2:16" x14ac:dyDescent="0.25">
      <c r="B30" s="2" t="s">
        <v>31</v>
      </c>
      <c r="C30" s="2">
        <v>3080</v>
      </c>
      <c r="D30" s="2"/>
      <c r="E30" s="2">
        <v>40</v>
      </c>
      <c r="F30" s="2"/>
      <c r="G30" s="2">
        <f t="shared" si="6"/>
        <v>40</v>
      </c>
      <c r="H30" s="15">
        <v>1.2987012987012988E-2</v>
      </c>
      <c r="J30" t="s">
        <v>121</v>
      </c>
      <c r="K30">
        <f>SUM(C33:C36)</f>
        <v>13340</v>
      </c>
      <c r="L30">
        <f>SUM(D33:D36)</f>
        <v>181</v>
      </c>
      <c r="M30">
        <f t="shared" ref="M30:O30" si="9">SUM(E33:E36)</f>
        <v>65</v>
      </c>
      <c r="N30">
        <f t="shared" si="9"/>
        <v>22</v>
      </c>
      <c r="O30">
        <f t="shared" si="9"/>
        <v>268</v>
      </c>
      <c r="P30" s="55">
        <f t="shared" si="8"/>
        <v>2.0089955022488757E-2</v>
      </c>
    </row>
    <row r="31" spans="2:16" x14ac:dyDescent="0.25">
      <c r="B31" s="2" t="s">
        <v>32</v>
      </c>
      <c r="C31" s="2">
        <v>1400</v>
      </c>
      <c r="D31" s="2">
        <v>33</v>
      </c>
      <c r="E31" s="2"/>
      <c r="F31" s="2"/>
      <c r="G31" s="2">
        <f t="shared" si="6"/>
        <v>33</v>
      </c>
      <c r="H31" s="15">
        <v>2.3571428571428573E-2</v>
      </c>
      <c r="J31" s="38" t="s">
        <v>25</v>
      </c>
      <c r="K31" s="38">
        <f>SUM(K28:K30)</f>
        <v>30180</v>
      </c>
      <c r="L31" s="38">
        <f t="shared" ref="L31:O31" si="10">SUM(L28:L30)</f>
        <v>369</v>
      </c>
      <c r="M31" s="38">
        <f t="shared" si="10"/>
        <v>105</v>
      </c>
      <c r="N31" s="38">
        <f t="shared" si="10"/>
        <v>49</v>
      </c>
      <c r="O31" s="38">
        <f t="shared" si="10"/>
        <v>523</v>
      </c>
      <c r="P31" s="56">
        <f>(O31/K31)*100%</f>
        <v>1.7329357190192182E-2</v>
      </c>
    </row>
    <row r="32" spans="2:16" x14ac:dyDescent="0.25">
      <c r="B32" s="2" t="s">
        <v>33</v>
      </c>
      <c r="C32" s="2">
        <v>4600</v>
      </c>
      <c r="D32" s="2">
        <v>68</v>
      </c>
      <c r="E32" s="2"/>
      <c r="F32" s="2">
        <v>17</v>
      </c>
      <c r="G32" s="2">
        <f>SUM(D32:F32)</f>
        <v>85</v>
      </c>
      <c r="H32" s="15">
        <v>1.8478260869565218E-2</v>
      </c>
    </row>
    <row r="33" spans="2:14" x14ac:dyDescent="0.25">
      <c r="B33" s="79" t="s">
        <v>34</v>
      </c>
      <c r="C33" s="79">
        <v>2700</v>
      </c>
      <c r="D33" s="79">
        <v>76</v>
      </c>
      <c r="E33" s="79"/>
      <c r="F33" s="79">
        <v>4</v>
      </c>
      <c r="G33" s="79">
        <f>SUM(D33:F33)</f>
        <v>80</v>
      </c>
      <c r="H33" s="80">
        <f>(G33/C33)</f>
        <v>2.9629629629629631E-2</v>
      </c>
    </row>
    <row r="34" spans="2:14" x14ac:dyDescent="0.25">
      <c r="B34" s="2" t="s">
        <v>35</v>
      </c>
      <c r="C34" s="2">
        <v>3780</v>
      </c>
      <c r="D34" s="2">
        <v>35</v>
      </c>
      <c r="E34" s="2"/>
      <c r="F34" s="2">
        <v>10</v>
      </c>
      <c r="G34" s="2">
        <f t="shared" ref="G34:G36" si="11">SUM(D34:F34)</f>
        <v>45</v>
      </c>
      <c r="H34" s="15">
        <v>1.1904761904761904E-2</v>
      </c>
    </row>
    <row r="35" spans="2:14" x14ac:dyDescent="0.25">
      <c r="B35" s="2" t="s">
        <v>36</v>
      </c>
      <c r="C35" s="2">
        <v>4300</v>
      </c>
      <c r="D35" s="2"/>
      <c r="E35" s="2">
        <v>65</v>
      </c>
      <c r="F35" s="2"/>
      <c r="G35" s="2">
        <f t="shared" si="11"/>
        <v>65</v>
      </c>
      <c r="H35" s="15">
        <v>1.5116279069767442E-2</v>
      </c>
    </row>
    <row r="36" spans="2:14" x14ac:dyDescent="0.25">
      <c r="B36" s="79" t="s">
        <v>37</v>
      </c>
      <c r="C36" s="79">
        <v>2560</v>
      </c>
      <c r="D36" s="79">
        <v>70</v>
      </c>
      <c r="E36" s="79"/>
      <c r="F36" s="79">
        <v>8</v>
      </c>
      <c r="G36" s="79">
        <f t="shared" si="11"/>
        <v>78</v>
      </c>
      <c r="H36" s="80">
        <f t="shared" ref="H36" si="12">(G36/C36)</f>
        <v>3.0468749999999999E-2</v>
      </c>
    </row>
    <row r="37" spans="2:14" ht="14.25" customHeight="1" x14ac:dyDescent="0.25">
      <c r="B37" s="32" t="s">
        <v>25</v>
      </c>
      <c r="C37" s="32">
        <f>SUM(C28:C36)</f>
        <v>30180</v>
      </c>
      <c r="D37" s="32">
        <f>SUM(D28:D36)</f>
        <v>369</v>
      </c>
      <c r="E37" s="32">
        <f>SUM(E28:E36)</f>
        <v>105</v>
      </c>
      <c r="F37" s="32">
        <f>SUM(F28:F36)</f>
        <v>49</v>
      </c>
      <c r="G37" s="32">
        <f>SUM(G28:G36)</f>
        <v>523</v>
      </c>
      <c r="H37" s="54">
        <f>(G37/C37)*100%</f>
        <v>1.7329357190192182E-2</v>
      </c>
      <c r="K37" s="96"/>
      <c r="L37" s="96"/>
      <c r="M37" s="60"/>
      <c r="N37" s="60"/>
    </row>
    <row r="38" spans="2:14" x14ac:dyDescent="0.25">
      <c r="B38" s="32" t="s">
        <v>38</v>
      </c>
      <c r="C38" s="33">
        <f>AVERAGE(C28:C36)</f>
        <v>3353.3333333333335</v>
      </c>
      <c r="D38" s="33">
        <f>AVERAGE(D28:D36)</f>
        <v>52.714285714285715</v>
      </c>
      <c r="E38" s="33">
        <f t="shared" ref="E38:G38" si="13">AVERAGE(E28:E36)</f>
        <v>52.5</v>
      </c>
      <c r="F38" s="33">
        <f t="shared" si="13"/>
        <v>9.8000000000000007</v>
      </c>
      <c r="G38" s="33">
        <f t="shared" si="13"/>
        <v>58.111111111111114</v>
      </c>
      <c r="H38" s="32"/>
      <c r="K38" s="97"/>
      <c r="L38" s="97"/>
      <c r="M38" s="61"/>
      <c r="N38" s="62"/>
    </row>
    <row r="39" spans="2:14" x14ac:dyDescent="0.25">
      <c r="K39" s="98"/>
      <c r="L39" s="98"/>
      <c r="M39" s="61"/>
      <c r="N39" s="62"/>
    </row>
    <row r="40" spans="2:14" ht="30" x14ac:dyDescent="0.25">
      <c r="B40" s="90" t="s">
        <v>7</v>
      </c>
      <c r="C40" s="90"/>
      <c r="D40" s="22" t="s">
        <v>24</v>
      </c>
      <c r="E40" s="22" t="s">
        <v>39</v>
      </c>
      <c r="F40" s="22" t="s">
        <v>53</v>
      </c>
      <c r="G40" s="44"/>
      <c r="K40" s="97"/>
      <c r="L40" s="97"/>
      <c r="M40" s="61"/>
      <c r="N40" s="63"/>
    </row>
    <row r="41" spans="2:14" x14ac:dyDescent="0.25">
      <c r="B41" s="87" t="s">
        <v>10</v>
      </c>
      <c r="C41" s="87"/>
      <c r="D41" s="2">
        <v>223</v>
      </c>
      <c r="E41" s="15">
        <f>(D41/$D$44)*100%</f>
        <v>0.61095890410958908</v>
      </c>
      <c r="F41" s="21">
        <f>E41</f>
        <v>0.61095890410958908</v>
      </c>
    </row>
    <row r="42" spans="2:14" x14ac:dyDescent="0.25">
      <c r="B42" s="81" t="s">
        <v>12</v>
      </c>
      <c r="C42" s="81"/>
      <c r="D42" s="2">
        <f>E37</f>
        <v>105</v>
      </c>
      <c r="E42" s="15">
        <f t="shared" ref="E42:E43" si="14">(D42/$D$44)*100%</f>
        <v>0.28767123287671231</v>
      </c>
      <c r="F42" s="21">
        <f>F41+E42</f>
        <v>0.89863013698630145</v>
      </c>
    </row>
    <row r="43" spans="2:14" x14ac:dyDescent="0.25">
      <c r="B43" s="87" t="s">
        <v>14</v>
      </c>
      <c r="C43" s="87"/>
      <c r="D43" s="2">
        <v>37</v>
      </c>
      <c r="E43" s="15">
        <f t="shared" si="14"/>
        <v>0.10136986301369863</v>
      </c>
      <c r="F43" s="45">
        <f>F42+E43</f>
        <v>1</v>
      </c>
      <c r="K43" t="s">
        <v>7</v>
      </c>
      <c r="L43" t="s">
        <v>39</v>
      </c>
      <c r="M43" t="s">
        <v>53</v>
      </c>
    </row>
    <row r="44" spans="2:14" x14ac:dyDescent="0.25">
      <c r="B44" s="86" t="s">
        <v>23</v>
      </c>
      <c r="C44" s="86"/>
      <c r="D44" s="32">
        <f>SUM(D41:D43)</f>
        <v>365</v>
      </c>
      <c r="E44" s="57">
        <f>SUM(E41:E43)</f>
        <v>1</v>
      </c>
      <c r="F44" s="32"/>
      <c r="K44" t="s">
        <v>10</v>
      </c>
      <c r="L44" s="20">
        <v>0.67085953878406712</v>
      </c>
      <c r="M44" s="20">
        <v>0.67085953878406712</v>
      </c>
    </row>
    <row r="45" spans="2:14" x14ac:dyDescent="0.25">
      <c r="K45" t="s">
        <v>12</v>
      </c>
      <c r="L45" s="20">
        <v>0.22012578616352202</v>
      </c>
      <c r="M45" s="20">
        <v>0.8909853249475892</v>
      </c>
    </row>
    <row r="46" spans="2:14" x14ac:dyDescent="0.25">
      <c r="B46" s="96"/>
      <c r="C46" s="96"/>
      <c r="D46" s="60"/>
      <c r="E46" s="60"/>
      <c r="K46" t="s">
        <v>14</v>
      </c>
      <c r="L46" s="20">
        <v>0.1090146750524109</v>
      </c>
      <c r="M46" s="20">
        <v>1</v>
      </c>
    </row>
    <row r="47" spans="2:14" x14ac:dyDescent="0.25">
      <c r="B47" s="97"/>
      <c r="C47" s="97"/>
      <c r="D47" s="61"/>
      <c r="E47" s="62"/>
    </row>
    <row r="48" spans="2:14" x14ac:dyDescent="0.25">
      <c r="B48" s="98"/>
      <c r="C48" s="98"/>
      <c r="D48" s="61"/>
      <c r="E48" s="62"/>
    </row>
    <row r="49" spans="2:6" x14ac:dyDescent="0.25">
      <c r="B49" s="97"/>
      <c r="C49" s="97"/>
      <c r="D49" s="61"/>
      <c r="E49" s="63"/>
    </row>
    <row r="52" spans="2:6" x14ac:dyDescent="0.25">
      <c r="B52" t="s">
        <v>135</v>
      </c>
      <c r="C52" t="s">
        <v>134</v>
      </c>
      <c r="D52" t="s">
        <v>136</v>
      </c>
      <c r="E52" t="s">
        <v>137</v>
      </c>
    </row>
    <row r="53" spans="2:6" x14ac:dyDescent="0.25">
      <c r="B53" t="s">
        <v>131</v>
      </c>
      <c r="C53">
        <v>369</v>
      </c>
      <c r="D53" s="55">
        <v>0.70554493307839383</v>
      </c>
      <c r="E53" s="55">
        <v>0.70554493307839383</v>
      </c>
    </row>
    <row r="54" spans="2:6" x14ac:dyDescent="0.25">
      <c r="B54" t="s">
        <v>132</v>
      </c>
      <c r="C54">
        <v>105</v>
      </c>
      <c r="D54" s="55">
        <v>0.20076481835564053</v>
      </c>
      <c r="E54" s="55">
        <v>0.90630975143403436</v>
      </c>
    </row>
    <row r="55" spans="2:6" x14ac:dyDescent="0.25">
      <c r="B55" t="s">
        <v>133</v>
      </c>
      <c r="C55">
        <v>49</v>
      </c>
      <c r="D55" s="55">
        <v>9.3690248565965584E-2</v>
      </c>
      <c r="E55" s="55">
        <v>1</v>
      </c>
    </row>
    <row r="58" spans="2:6" x14ac:dyDescent="0.25">
      <c r="B58" t="s">
        <v>135</v>
      </c>
      <c r="C58" t="s">
        <v>131</v>
      </c>
      <c r="D58" t="s">
        <v>132</v>
      </c>
      <c r="E58" t="s">
        <v>133</v>
      </c>
    </row>
    <row r="59" spans="2:6" x14ac:dyDescent="0.25">
      <c r="B59" t="s">
        <v>134</v>
      </c>
      <c r="C59">
        <v>223</v>
      </c>
      <c r="D59">
        <v>105</v>
      </c>
      <c r="E59">
        <v>37</v>
      </c>
    </row>
    <row r="60" spans="2:6" x14ac:dyDescent="0.25">
      <c r="B60" t="s">
        <v>136</v>
      </c>
      <c r="C60" s="55">
        <v>0.61095890410958908</v>
      </c>
      <c r="D60" s="55">
        <v>0.28767123287671231</v>
      </c>
      <c r="E60" s="55">
        <v>0.10136986301369863</v>
      </c>
    </row>
    <row r="61" spans="2:6" x14ac:dyDescent="0.25">
      <c r="B61" t="s">
        <v>137</v>
      </c>
      <c r="C61" s="55">
        <v>0.61095890410958908</v>
      </c>
      <c r="D61" s="55">
        <v>0.89863013698630145</v>
      </c>
      <c r="E61" s="55">
        <v>1</v>
      </c>
    </row>
    <row r="64" spans="2:6" x14ac:dyDescent="0.25">
      <c r="B64" s="55"/>
      <c r="C64" s="55"/>
      <c r="D64" s="55"/>
      <c r="E64" s="60"/>
      <c r="F64" s="60"/>
    </row>
    <row r="65" spans="2:9" x14ac:dyDescent="0.25">
      <c r="B65" s="55"/>
      <c r="C65" s="55"/>
      <c r="D65" s="55"/>
    </row>
    <row r="72" spans="2:9" x14ac:dyDescent="0.25">
      <c r="G72" s="20"/>
      <c r="H72" s="20"/>
      <c r="I72" s="20"/>
    </row>
    <row r="73" spans="2:9" x14ac:dyDescent="0.25">
      <c r="G73" s="20"/>
      <c r="H73" s="20"/>
      <c r="I73" s="20"/>
    </row>
    <row r="74" spans="2:9" x14ac:dyDescent="0.25">
      <c r="G74" s="20"/>
      <c r="H74" s="20"/>
      <c r="I74" s="20"/>
    </row>
  </sheetData>
  <mergeCells count="31">
    <mergeCell ref="J26:J27"/>
    <mergeCell ref="K26:K27"/>
    <mergeCell ref="L26:N26"/>
    <mergeCell ref="O26:O27"/>
    <mergeCell ref="D26:F26"/>
    <mergeCell ref="G26:G27"/>
    <mergeCell ref="H26:H27"/>
    <mergeCell ref="P26:P27"/>
    <mergeCell ref="B46:C46"/>
    <mergeCell ref="B47:C47"/>
    <mergeCell ref="B48:C48"/>
    <mergeCell ref="B49:C49"/>
    <mergeCell ref="K37:L37"/>
    <mergeCell ref="K38:L38"/>
    <mergeCell ref="K39:L39"/>
    <mergeCell ref="K40:L40"/>
    <mergeCell ref="B40:C40"/>
    <mergeCell ref="B41:C41"/>
    <mergeCell ref="B42:C42"/>
    <mergeCell ref="B43:C43"/>
    <mergeCell ref="B44:C44"/>
    <mergeCell ref="B26:B27"/>
    <mergeCell ref="C26:C27"/>
    <mergeCell ref="B10:H10"/>
    <mergeCell ref="B16:H16"/>
    <mergeCell ref="D2:F2"/>
    <mergeCell ref="B2:B3"/>
    <mergeCell ref="C2:C3"/>
    <mergeCell ref="G2:G3"/>
    <mergeCell ref="H2:H3"/>
    <mergeCell ref="B4:H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95161-CD15-4B28-810E-1BD7326E19B9}">
  <dimension ref="B2:I27"/>
  <sheetViews>
    <sheetView topLeftCell="A13" workbookViewId="0">
      <selection activeCell="L19" sqref="L19"/>
    </sheetView>
  </sheetViews>
  <sheetFormatPr defaultRowHeight="15" x14ac:dyDescent="0.25"/>
  <cols>
    <col min="2" max="2" width="14.5703125" customWidth="1"/>
    <col min="3" max="3" width="13.28515625" customWidth="1"/>
    <col min="4" max="4" width="16.42578125" customWidth="1"/>
    <col min="5" max="5" width="14.42578125" customWidth="1"/>
    <col min="6" max="6" width="9.42578125" bestFit="1" customWidth="1"/>
    <col min="7" max="7" width="11.5703125" bestFit="1" customWidth="1"/>
    <col min="8" max="8" width="12.5703125" bestFit="1" customWidth="1"/>
  </cols>
  <sheetData>
    <row r="2" spans="2:9" ht="30" x14ac:dyDescent="0.25">
      <c r="B2" s="22" t="s">
        <v>40</v>
      </c>
      <c r="C2" s="22" t="s">
        <v>41</v>
      </c>
      <c r="D2" s="22" t="s">
        <v>42</v>
      </c>
      <c r="E2" s="22" t="s">
        <v>49</v>
      </c>
      <c r="F2" s="22" t="s">
        <v>50</v>
      </c>
      <c r="G2" s="22" t="s">
        <v>51</v>
      </c>
      <c r="H2" s="22" t="s">
        <v>52</v>
      </c>
    </row>
    <row r="3" spans="2:9" x14ac:dyDescent="0.25">
      <c r="B3" s="2" t="s">
        <v>30</v>
      </c>
      <c r="C3" s="2">
        <v>5660</v>
      </c>
      <c r="D3" s="53">
        <v>77</v>
      </c>
      <c r="E3" s="2">
        <v>3</v>
      </c>
      <c r="F3" s="2">
        <f>D3/(C3*E3)</f>
        <v>4.5347467608951707E-3</v>
      </c>
      <c r="G3" s="2">
        <f>F3*1000000</f>
        <v>4534.7467608951711</v>
      </c>
      <c r="H3" s="18">
        <f>NORMSINV(1-G3/1000000)+1.5</f>
        <v>4.1094234504557487</v>
      </c>
    </row>
    <row r="4" spans="2:9" x14ac:dyDescent="0.25">
      <c r="B4" s="2" t="s">
        <v>29</v>
      </c>
      <c r="C4" s="2">
        <v>2100</v>
      </c>
      <c r="D4" s="53">
        <v>20</v>
      </c>
      <c r="E4" s="2">
        <v>3</v>
      </c>
      <c r="F4" s="2">
        <f t="shared" ref="F4:F11" si="0">D4/(C4*E4)</f>
        <v>3.1746031746031746E-3</v>
      </c>
      <c r="G4" s="2">
        <f t="shared" ref="G4:G11" si="1">F4*1000000</f>
        <v>3174.6031746031745</v>
      </c>
      <c r="H4" s="18">
        <f t="shared" ref="H4:H11" si="2">NORMSINV(1-G4/1000000)+1.5</f>
        <v>4.2291798627083619</v>
      </c>
    </row>
    <row r="5" spans="2:9" x14ac:dyDescent="0.25">
      <c r="B5" s="2" t="s">
        <v>31</v>
      </c>
      <c r="C5" s="2">
        <v>3080</v>
      </c>
      <c r="D5" s="53">
        <v>40</v>
      </c>
      <c r="E5" s="2">
        <v>3</v>
      </c>
      <c r="F5" s="2">
        <f t="shared" si="0"/>
        <v>4.329004329004329E-3</v>
      </c>
      <c r="G5" s="2">
        <f t="shared" si="1"/>
        <v>4329.0043290043286</v>
      </c>
      <c r="H5" s="18">
        <f t="shared" si="2"/>
        <v>4.125270764614994</v>
      </c>
    </row>
    <row r="6" spans="2:9" x14ac:dyDescent="0.25">
      <c r="B6" s="2" t="s">
        <v>32</v>
      </c>
      <c r="C6" s="2">
        <v>1400</v>
      </c>
      <c r="D6" s="53">
        <v>33</v>
      </c>
      <c r="E6" s="2">
        <v>3</v>
      </c>
      <c r="F6" s="2">
        <f t="shared" si="0"/>
        <v>7.8571428571428577E-3</v>
      </c>
      <c r="G6" s="2">
        <f t="shared" si="1"/>
        <v>7857.1428571428578</v>
      </c>
      <c r="H6" s="18">
        <f t="shared" si="2"/>
        <v>3.9154846294886094</v>
      </c>
    </row>
    <row r="7" spans="2:9" x14ac:dyDescent="0.25">
      <c r="B7" s="2" t="s">
        <v>33</v>
      </c>
      <c r="C7" s="2">
        <v>4600</v>
      </c>
      <c r="D7" s="53">
        <v>85</v>
      </c>
      <c r="E7" s="2">
        <v>3</v>
      </c>
      <c r="F7" s="2">
        <f t="shared" si="0"/>
        <v>6.1594202898550728E-3</v>
      </c>
      <c r="G7" s="2">
        <f t="shared" si="1"/>
        <v>6159.420289855073</v>
      </c>
      <c r="H7" s="18">
        <f t="shared" si="2"/>
        <v>4.0028768336791103</v>
      </c>
    </row>
    <row r="8" spans="2:9" x14ac:dyDescent="0.25">
      <c r="B8" s="2" t="s">
        <v>34</v>
      </c>
      <c r="C8" s="2">
        <v>2700</v>
      </c>
      <c r="D8" s="53">
        <v>80</v>
      </c>
      <c r="E8" s="2">
        <v>3</v>
      </c>
      <c r="F8" s="2">
        <f t="shared" si="0"/>
        <v>9.876543209876543E-3</v>
      </c>
      <c r="G8" s="2">
        <f t="shared" si="1"/>
        <v>9876.5432098765432</v>
      </c>
      <c r="H8" s="18">
        <f t="shared" si="2"/>
        <v>3.8310051823297879</v>
      </c>
    </row>
    <row r="9" spans="2:9" x14ac:dyDescent="0.25">
      <c r="B9" s="2" t="s">
        <v>35</v>
      </c>
      <c r="C9" s="2">
        <v>3780</v>
      </c>
      <c r="D9" s="53">
        <v>45</v>
      </c>
      <c r="E9" s="2">
        <v>3</v>
      </c>
      <c r="F9" s="2">
        <f t="shared" si="0"/>
        <v>3.968253968253968E-3</v>
      </c>
      <c r="G9" s="2">
        <f t="shared" si="1"/>
        <v>3968.2539682539682</v>
      </c>
      <c r="H9" s="18">
        <f t="shared" si="2"/>
        <v>4.1547590333403264</v>
      </c>
    </row>
    <row r="10" spans="2:9" x14ac:dyDescent="0.25">
      <c r="B10" s="2" t="s">
        <v>36</v>
      </c>
      <c r="C10" s="2">
        <v>4300</v>
      </c>
      <c r="D10" s="53">
        <v>65</v>
      </c>
      <c r="E10" s="2">
        <v>3</v>
      </c>
      <c r="F10" s="2">
        <f t="shared" si="0"/>
        <v>5.0387596899224806E-3</v>
      </c>
      <c r="G10" s="2">
        <f t="shared" si="1"/>
        <v>5038.7596899224809</v>
      </c>
      <c r="H10" s="18">
        <f t="shared" si="2"/>
        <v>4.0731579878190978</v>
      </c>
    </row>
    <row r="11" spans="2:9" x14ac:dyDescent="0.25">
      <c r="B11" s="2" t="s">
        <v>37</v>
      </c>
      <c r="C11" s="2">
        <v>2560</v>
      </c>
      <c r="D11" s="53">
        <v>78</v>
      </c>
      <c r="E11" s="2">
        <v>3</v>
      </c>
      <c r="F11" s="2">
        <f t="shared" si="0"/>
        <v>1.015625E-2</v>
      </c>
      <c r="G11" s="2">
        <f t="shared" si="1"/>
        <v>10156.25</v>
      </c>
      <c r="H11" s="18">
        <f t="shared" si="2"/>
        <v>3.8205248912297582</v>
      </c>
    </row>
    <row r="12" spans="2:9" x14ac:dyDescent="0.25">
      <c r="B12" s="32" t="s">
        <v>23</v>
      </c>
      <c r="C12" s="32">
        <f>SUM(C3:C11)</f>
        <v>30180</v>
      </c>
      <c r="D12" s="32">
        <f>SUM(D3:D11)</f>
        <v>523</v>
      </c>
      <c r="E12" s="32"/>
      <c r="F12" s="41">
        <f t="shared" ref="F12:H12" si="3">SUM(F3:F11)</f>
        <v>5.5094724279553593E-2</v>
      </c>
      <c r="G12" s="41">
        <f t="shared" si="3"/>
        <v>55094.724279553593</v>
      </c>
      <c r="H12" s="41">
        <f t="shared" si="3"/>
        <v>36.2616826356658</v>
      </c>
    </row>
    <row r="13" spans="2:9" x14ac:dyDescent="0.25">
      <c r="B13" s="32" t="s">
        <v>47</v>
      </c>
      <c r="C13" s="33">
        <f>AVERAGE(C3:C11)</f>
        <v>3353.3333333333335</v>
      </c>
      <c r="D13" s="33">
        <f>AVERAGE(D3:D11)</f>
        <v>58.111111111111114</v>
      </c>
      <c r="E13" s="41"/>
      <c r="F13" s="41">
        <f t="shared" ref="F13:H13" si="4">AVERAGE(F3:F11)</f>
        <v>6.1216360310615107E-3</v>
      </c>
      <c r="G13" s="41">
        <f t="shared" si="4"/>
        <v>6121.63603106151</v>
      </c>
      <c r="H13" s="41">
        <f t="shared" si="4"/>
        <v>4.0290758484073113</v>
      </c>
    </row>
    <row r="16" spans="2:9" x14ac:dyDescent="0.25">
      <c r="B16" s="102" t="s">
        <v>123</v>
      </c>
      <c r="C16" s="95" t="s">
        <v>124</v>
      </c>
      <c r="D16" s="95" t="s">
        <v>17</v>
      </c>
      <c r="E16" s="90" t="s">
        <v>26</v>
      </c>
      <c r="F16" s="90"/>
      <c r="G16" s="90"/>
      <c r="H16" s="95" t="s">
        <v>27</v>
      </c>
      <c r="I16" s="99" t="s">
        <v>122</v>
      </c>
    </row>
    <row r="17" spans="2:9" x14ac:dyDescent="0.25">
      <c r="B17" s="103"/>
      <c r="C17" s="95"/>
      <c r="D17" s="95"/>
      <c r="E17" s="22" t="s">
        <v>10</v>
      </c>
      <c r="F17" s="22" t="s">
        <v>12</v>
      </c>
      <c r="G17" s="27" t="s">
        <v>18</v>
      </c>
      <c r="H17" s="95"/>
      <c r="I17" s="99"/>
    </row>
    <row r="18" spans="2:9" x14ac:dyDescent="0.25">
      <c r="B18" s="42">
        <v>1</v>
      </c>
      <c r="C18" s="2" t="s">
        <v>119</v>
      </c>
      <c r="D18" s="2">
        <v>12240</v>
      </c>
      <c r="E18" s="2">
        <v>120</v>
      </c>
      <c r="F18" s="2">
        <v>40</v>
      </c>
      <c r="G18" s="2">
        <v>10</v>
      </c>
      <c r="H18" s="2">
        <f>SUM(E18:G18)</f>
        <v>170</v>
      </c>
      <c r="I18" s="15">
        <f>H18/D18</f>
        <v>1.3888888888888888E-2</v>
      </c>
    </row>
    <row r="19" spans="2:9" x14ac:dyDescent="0.25">
      <c r="B19" s="42">
        <v>2</v>
      </c>
      <c r="C19" s="2" t="s">
        <v>120</v>
      </c>
      <c r="D19" s="2">
        <v>4600</v>
      </c>
      <c r="E19" s="2">
        <v>68</v>
      </c>
      <c r="F19" s="2">
        <v>0</v>
      </c>
      <c r="G19" s="2">
        <v>17</v>
      </c>
      <c r="H19" s="2">
        <f t="shared" ref="H19:H20" si="5">SUM(E19:G19)</f>
        <v>85</v>
      </c>
      <c r="I19" s="15">
        <f t="shared" ref="I19:I20" si="6">H19/D19</f>
        <v>1.8478260869565218E-2</v>
      </c>
    </row>
    <row r="20" spans="2:9" x14ac:dyDescent="0.25">
      <c r="B20" s="42">
        <v>3</v>
      </c>
      <c r="C20" s="2" t="s">
        <v>121</v>
      </c>
      <c r="D20" s="2">
        <v>13340</v>
      </c>
      <c r="E20" s="2">
        <v>181</v>
      </c>
      <c r="F20" s="2">
        <v>65</v>
      </c>
      <c r="G20" s="2">
        <v>22</v>
      </c>
      <c r="H20" s="2">
        <f t="shared" si="5"/>
        <v>268</v>
      </c>
      <c r="I20" s="15">
        <f t="shared" si="6"/>
        <v>2.0089955022488757E-2</v>
      </c>
    </row>
    <row r="21" spans="2:9" x14ac:dyDescent="0.25">
      <c r="B21" s="100" t="s">
        <v>25</v>
      </c>
      <c r="C21" s="101"/>
      <c r="D21" s="23">
        <f>SUM(D18:D20)</f>
        <v>30180</v>
      </c>
      <c r="E21" s="23">
        <f t="shared" ref="E21:I21" si="7">SUM(E18:E20)</f>
        <v>369</v>
      </c>
      <c r="F21" s="23">
        <f t="shared" si="7"/>
        <v>105</v>
      </c>
      <c r="G21" s="23">
        <f t="shared" si="7"/>
        <v>49</v>
      </c>
      <c r="H21" s="23">
        <f t="shared" si="7"/>
        <v>523</v>
      </c>
      <c r="I21" s="71">
        <f t="shared" si="7"/>
        <v>5.2457104780942856E-2</v>
      </c>
    </row>
    <row r="23" spans="2:9" ht="30" x14ac:dyDescent="0.25">
      <c r="B23" s="68" t="s">
        <v>123</v>
      </c>
      <c r="C23" s="68" t="s">
        <v>124</v>
      </c>
      <c r="D23" s="69" t="s">
        <v>125</v>
      </c>
      <c r="E23" s="70" t="s">
        <v>129</v>
      </c>
      <c r="F23" s="68" t="s">
        <v>49</v>
      </c>
      <c r="G23" s="68" t="s">
        <v>50</v>
      </c>
      <c r="H23" s="68" t="s">
        <v>51</v>
      </c>
      <c r="I23" s="69" t="s">
        <v>130</v>
      </c>
    </row>
    <row r="24" spans="2:9" x14ac:dyDescent="0.25">
      <c r="B24" s="2">
        <v>1</v>
      </c>
      <c r="C24" s="2" t="s">
        <v>119</v>
      </c>
      <c r="D24" s="2">
        <v>12240</v>
      </c>
      <c r="E24" s="2">
        <v>170</v>
      </c>
      <c r="F24" s="2">
        <v>3</v>
      </c>
      <c r="G24" s="58">
        <f>E24/(D24*F24)</f>
        <v>4.6296296296296294E-3</v>
      </c>
      <c r="H24" s="18">
        <f>G24*1000000</f>
        <v>4629.6296296296296</v>
      </c>
      <c r="I24" s="18">
        <f>NORMSINV(1-H24/1000000)+1.5</f>
        <v>4.1023304276571118</v>
      </c>
    </row>
    <row r="25" spans="2:9" x14ac:dyDescent="0.25">
      <c r="B25" s="2">
        <v>2</v>
      </c>
      <c r="C25" s="2" t="s">
        <v>120</v>
      </c>
      <c r="D25" s="2">
        <v>4600</v>
      </c>
      <c r="E25" s="2">
        <v>85</v>
      </c>
      <c r="F25" s="2">
        <v>3</v>
      </c>
      <c r="G25" s="58">
        <f t="shared" ref="G25:G26" si="8">E25/(D25*F25)</f>
        <v>6.1594202898550728E-3</v>
      </c>
      <c r="H25" s="18">
        <f t="shared" ref="H25:H26" si="9">G25*1000000</f>
        <v>6159.420289855073</v>
      </c>
      <c r="I25" s="18">
        <f t="shared" ref="I25:I26" si="10">NORMSINV(1-H25/1000000)+1.5</f>
        <v>4.0028768336791103</v>
      </c>
    </row>
    <row r="26" spans="2:9" x14ac:dyDescent="0.25">
      <c r="B26" s="2">
        <v>3</v>
      </c>
      <c r="C26" s="2" t="s">
        <v>121</v>
      </c>
      <c r="D26" s="2">
        <v>8080</v>
      </c>
      <c r="E26" s="2">
        <v>110</v>
      </c>
      <c r="F26" s="2">
        <v>3</v>
      </c>
      <c r="G26" s="58">
        <f t="shared" si="8"/>
        <v>4.5379537953795382E-3</v>
      </c>
      <c r="H26" s="18">
        <f t="shared" si="9"/>
        <v>4537.953795379538</v>
      </c>
      <c r="I26" s="18">
        <f t="shared" si="10"/>
        <v>4.1091815527423297</v>
      </c>
    </row>
    <row r="27" spans="2:9" x14ac:dyDescent="0.25">
      <c r="B27" s="2"/>
      <c r="C27" s="81" t="s">
        <v>159</v>
      </c>
      <c r="D27" s="81"/>
      <c r="E27" s="81"/>
      <c r="F27" s="81"/>
      <c r="G27" s="81"/>
      <c r="H27" s="18">
        <f>AVERAGE(H24:H26)</f>
        <v>5109.0012382880805</v>
      </c>
      <c r="I27" s="18">
        <f>AVERAGE(I24:I26)</f>
        <v>4.0714629380261842</v>
      </c>
    </row>
  </sheetData>
  <mergeCells count="8">
    <mergeCell ref="C27:G27"/>
    <mergeCell ref="H16:H17"/>
    <mergeCell ref="I16:I17"/>
    <mergeCell ref="B21:C21"/>
    <mergeCell ref="B16:B17"/>
    <mergeCell ref="C16:C17"/>
    <mergeCell ref="D16:D17"/>
    <mergeCell ref="E16:G1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56D30-5E32-4A89-9677-7F1BEAAC327D}">
  <dimension ref="B2:X36"/>
  <sheetViews>
    <sheetView topLeftCell="F1" zoomScale="85" zoomScaleNormal="85" workbookViewId="0">
      <selection activeCell="U5" sqref="U5"/>
    </sheetView>
  </sheetViews>
  <sheetFormatPr defaultRowHeight="15" x14ac:dyDescent="0.25"/>
  <cols>
    <col min="2" max="2" width="12.85546875" customWidth="1"/>
    <col min="3" max="3" width="14" customWidth="1"/>
    <col min="4" max="4" width="13.85546875" customWidth="1"/>
    <col min="5" max="5" width="35.85546875" customWidth="1"/>
    <col min="7" max="7" width="27" customWidth="1"/>
    <col min="13" max="13" width="13.28515625" customWidth="1"/>
  </cols>
  <sheetData>
    <row r="2" spans="12:24" x14ac:dyDescent="0.25">
      <c r="L2" s="104" t="s">
        <v>59</v>
      </c>
      <c r="M2" s="104"/>
      <c r="N2" s="104"/>
      <c r="O2" s="104"/>
      <c r="P2" s="104"/>
      <c r="Q2" s="48"/>
      <c r="R2" s="48"/>
      <c r="S2" s="48"/>
      <c r="T2" s="48"/>
      <c r="U2" s="48"/>
      <c r="V2" s="48"/>
      <c r="W2" s="48"/>
    </row>
    <row r="3" spans="12:24" x14ac:dyDescent="0.25">
      <c r="L3" s="1">
        <v>1</v>
      </c>
      <c r="M3" s="2" t="s">
        <v>60</v>
      </c>
      <c r="N3" s="2"/>
      <c r="O3" s="2"/>
      <c r="P3" s="2"/>
    </row>
    <row r="4" spans="12:24" x14ac:dyDescent="0.25">
      <c r="L4" s="1">
        <v>2</v>
      </c>
      <c r="M4" s="2" t="s">
        <v>60</v>
      </c>
      <c r="N4" s="2"/>
      <c r="O4" s="2"/>
      <c r="P4" s="2"/>
    </row>
    <row r="5" spans="12:24" x14ac:dyDescent="0.25">
      <c r="L5" s="1">
        <v>3</v>
      </c>
      <c r="M5" s="2" t="s">
        <v>60</v>
      </c>
      <c r="N5" s="2"/>
      <c r="O5" s="2"/>
      <c r="P5" s="2"/>
    </row>
    <row r="6" spans="12:24" x14ac:dyDescent="0.25">
      <c r="L6" s="1">
        <v>4</v>
      </c>
      <c r="M6" s="2" t="s">
        <v>60</v>
      </c>
      <c r="N6" s="2"/>
      <c r="O6" s="2"/>
      <c r="P6" s="2"/>
    </row>
    <row r="7" spans="12:24" x14ac:dyDescent="0.25">
      <c r="L7" s="1">
        <v>5</v>
      </c>
      <c r="M7" s="2" t="s">
        <v>60</v>
      </c>
      <c r="N7" s="2"/>
      <c r="O7" s="2"/>
      <c r="P7" s="2"/>
    </row>
    <row r="8" spans="12:24" x14ac:dyDescent="0.25"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</row>
    <row r="9" spans="12:24" x14ac:dyDescent="0.25">
      <c r="L9" s="104" t="s">
        <v>61</v>
      </c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</row>
    <row r="10" spans="12:24" x14ac:dyDescent="0.25">
      <c r="L10" s="1">
        <v>1</v>
      </c>
      <c r="M10" s="46" t="s">
        <v>62</v>
      </c>
      <c r="N10" s="2" t="s">
        <v>63</v>
      </c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2:24" x14ac:dyDescent="0.25">
      <c r="L11" s="1">
        <v>2</v>
      </c>
      <c r="M11" s="46" t="s">
        <v>64</v>
      </c>
      <c r="N11" s="2" t="s">
        <v>79</v>
      </c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2:24" x14ac:dyDescent="0.25">
      <c r="L12" s="1">
        <v>3</v>
      </c>
      <c r="M12" s="46" t="s">
        <v>65</v>
      </c>
      <c r="N12" s="2" t="s">
        <v>80</v>
      </c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2:24" x14ac:dyDescent="0.25">
      <c r="L13" s="1">
        <v>4</v>
      </c>
      <c r="M13" s="46" t="s">
        <v>66</v>
      </c>
      <c r="N13" s="2" t="s">
        <v>81</v>
      </c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2:24" x14ac:dyDescent="0.25">
      <c r="L14" s="1">
        <v>5</v>
      </c>
      <c r="M14" s="46" t="s">
        <v>67</v>
      </c>
      <c r="N14" s="2" t="s">
        <v>82</v>
      </c>
      <c r="O14" s="2"/>
      <c r="P14" s="2"/>
      <c r="Q14" s="2"/>
      <c r="R14" s="2"/>
      <c r="S14" s="2"/>
      <c r="T14" s="2"/>
      <c r="U14" s="2"/>
      <c r="V14" s="2"/>
      <c r="W14" s="2"/>
      <c r="X14" s="2"/>
    </row>
    <row r="16" spans="12:24" x14ac:dyDescent="0.25">
      <c r="L16" s="104" t="s">
        <v>68</v>
      </c>
      <c r="M16" s="104"/>
      <c r="N16" s="104"/>
      <c r="O16" s="104"/>
      <c r="P16" s="104"/>
      <c r="Q16" s="104"/>
      <c r="R16" s="104"/>
      <c r="S16" s="104"/>
      <c r="T16" s="48"/>
      <c r="U16" s="48"/>
      <c r="V16" s="48"/>
      <c r="W16" s="48"/>
    </row>
    <row r="17" spans="2:19" x14ac:dyDescent="0.25">
      <c r="L17" s="1">
        <v>1</v>
      </c>
      <c r="M17" s="46" t="s">
        <v>69</v>
      </c>
      <c r="N17" s="2" t="s">
        <v>70</v>
      </c>
      <c r="O17" s="2"/>
      <c r="P17" s="2"/>
      <c r="Q17" s="2"/>
      <c r="R17" s="2"/>
      <c r="S17" s="2"/>
    </row>
    <row r="18" spans="2:19" x14ac:dyDescent="0.25">
      <c r="L18" s="1">
        <v>2</v>
      </c>
      <c r="M18" s="2" t="s">
        <v>71</v>
      </c>
      <c r="N18" s="2" t="s">
        <v>72</v>
      </c>
      <c r="O18" s="2"/>
      <c r="P18" s="2"/>
      <c r="Q18" s="2"/>
      <c r="R18" s="2"/>
      <c r="S18" s="2"/>
    </row>
    <row r="19" spans="2:19" ht="30" x14ac:dyDescent="0.25">
      <c r="B19" s="50" t="s">
        <v>83</v>
      </c>
      <c r="C19" s="50" t="s">
        <v>84</v>
      </c>
      <c r="D19" s="50" t="s">
        <v>85</v>
      </c>
      <c r="E19" s="50" t="s">
        <v>86</v>
      </c>
      <c r="F19" s="50"/>
      <c r="G19" s="50"/>
      <c r="H19" s="50"/>
      <c r="I19" s="50"/>
      <c r="J19" s="50"/>
      <c r="L19" s="1">
        <v>3</v>
      </c>
      <c r="M19" s="2" t="s">
        <v>73</v>
      </c>
      <c r="N19" s="2" t="s">
        <v>74</v>
      </c>
      <c r="O19" s="2"/>
      <c r="P19" s="2"/>
      <c r="Q19" s="2"/>
      <c r="R19" s="2"/>
      <c r="S19" s="2"/>
    </row>
    <row r="20" spans="2:19" ht="30" customHeight="1" x14ac:dyDescent="0.25">
      <c r="B20" s="97" t="s">
        <v>10</v>
      </c>
      <c r="C20" s="106" t="s">
        <v>95</v>
      </c>
      <c r="D20" s="97" t="s">
        <v>91</v>
      </c>
      <c r="E20" s="49" t="s">
        <v>102</v>
      </c>
      <c r="L20" s="1">
        <v>4</v>
      </c>
      <c r="M20" s="2" t="s">
        <v>75</v>
      </c>
      <c r="N20" s="2" t="s">
        <v>76</v>
      </c>
      <c r="O20" s="2"/>
      <c r="P20" s="2"/>
      <c r="Q20" s="2"/>
      <c r="R20" s="2"/>
      <c r="S20" s="2"/>
    </row>
    <row r="21" spans="2:19" ht="45" x14ac:dyDescent="0.25">
      <c r="B21" s="97"/>
      <c r="C21" s="106"/>
      <c r="D21" s="97"/>
      <c r="E21" s="49" t="s">
        <v>103</v>
      </c>
      <c r="L21" s="1">
        <v>5</v>
      </c>
      <c r="M21" s="2" t="s">
        <v>77</v>
      </c>
      <c r="N21" s="2" t="s">
        <v>78</v>
      </c>
      <c r="O21" s="2"/>
      <c r="P21" s="2"/>
      <c r="Q21" s="2"/>
      <c r="R21" s="2"/>
      <c r="S21" s="2"/>
    </row>
    <row r="22" spans="2:19" x14ac:dyDescent="0.25">
      <c r="B22" s="97"/>
      <c r="C22" s="106"/>
      <c r="D22" s="97" t="s">
        <v>94</v>
      </c>
      <c r="E22" t="s">
        <v>98</v>
      </c>
    </row>
    <row r="23" spans="2:19" x14ac:dyDescent="0.25">
      <c r="B23" s="97"/>
      <c r="C23" s="106"/>
      <c r="D23" s="97"/>
      <c r="E23" t="s">
        <v>97</v>
      </c>
    </row>
    <row r="24" spans="2:19" x14ac:dyDescent="0.25">
      <c r="B24" s="97"/>
      <c r="C24" s="106"/>
      <c r="D24" s="97" t="s">
        <v>93</v>
      </c>
      <c r="E24" t="s">
        <v>96</v>
      </c>
    </row>
    <row r="25" spans="2:19" x14ac:dyDescent="0.25">
      <c r="B25" s="97"/>
      <c r="C25" s="106"/>
      <c r="D25" s="97"/>
      <c r="E25" t="s">
        <v>99</v>
      </c>
    </row>
    <row r="26" spans="2:19" x14ac:dyDescent="0.25">
      <c r="B26" s="97"/>
      <c r="C26" s="106"/>
      <c r="D26" s="97"/>
      <c r="E26" t="s">
        <v>100</v>
      </c>
    </row>
    <row r="27" spans="2:19" x14ac:dyDescent="0.25">
      <c r="B27" s="97"/>
      <c r="C27" s="106"/>
      <c r="D27" t="s">
        <v>92</v>
      </c>
      <c r="E27" t="s">
        <v>101</v>
      </c>
    </row>
    <row r="30" spans="2:19" ht="45" x14ac:dyDescent="0.25">
      <c r="B30" s="17" t="s">
        <v>104</v>
      </c>
      <c r="C30" s="17" t="s">
        <v>105</v>
      </c>
      <c r="D30" s="42" t="s">
        <v>87</v>
      </c>
      <c r="E30" s="42" t="s">
        <v>106</v>
      </c>
      <c r="F30" s="42" t="s">
        <v>88</v>
      </c>
      <c r="G30" s="42" t="s">
        <v>107</v>
      </c>
      <c r="H30" s="42" t="s">
        <v>89</v>
      </c>
      <c r="I30" s="42" t="s">
        <v>90</v>
      </c>
      <c r="J30" s="42" t="s">
        <v>108</v>
      </c>
    </row>
    <row r="31" spans="2:19" ht="45" x14ac:dyDescent="0.25">
      <c r="B31" s="105" t="s">
        <v>109</v>
      </c>
      <c r="C31" s="87" t="s">
        <v>110</v>
      </c>
      <c r="D31" s="87">
        <v>5</v>
      </c>
      <c r="E31" s="43" t="s">
        <v>114</v>
      </c>
      <c r="F31" s="17">
        <v>2</v>
      </c>
      <c r="G31" s="43" t="s">
        <v>115</v>
      </c>
      <c r="H31" s="17">
        <v>2</v>
      </c>
      <c r="I31" s="17">
        <f>$D$31*F31*H31</f>
        <v>20</v>
      </c>
      <c r="J31" s="42">
        <v>3</v>
      </c>
    </row>
    <row r="32" spans="2:19" ht="60" x14ac:dyDescent="0.25">
      <c r="B32" s="105"/>
      <c r="C32" s="87"/>
      <c r="D32" s="87"/>
      <c r="E32" s="43" t="s">
        <v>103</v>
      </c>
      <c r="F32" s="17">
        <v>3</v>
      </c>
      <c r="G32" s="43" t="s">
        <v>118</v>
      </c>
      <c r="H32" s="17">
        <v>3</v>
      </c>
      <c r="I32" s="17">
        <f t="shared" ref="I32:I36" si="0">$D$31*F32*H32</f>
        <v>45</v>
      </c>
      <c r="J32" s="42">
        <v>2</v>
      </c>
    </row>
    <row r="33" spans="2:10" ht="45" x14ac:dyDescent="0.25">
      <c r="B33" s="105"/>
      <c r="C33" s="87"/>
      <c r="D33" s="87"/>
      <c r="E33" s="43" t="s">
        <v>98</v>
      </c>
      <c r="F33" s="17">
        <v>3</v>
      </c>
      <c r="G33" s="43" t="s">
        <v>113</v>
      </c>
      <c r="H33" s="17">
        <v>1</v>
      </c>
      <c r="I33" s="17">
        <f t="shared" si="0"/>
        <v>15</v>
      </c>
      <c r="J33" s="42">
        <v>5</v>
      </c>
    </row>
    <row r="34" spans="2:10" ht="30" x14ac:dyDescent="0.25">
      <c r="B34" s="105"/>
      <c r="C34" s="87"/>
      <c r="D34" s="87"/>
      <c r="E34" s="43" t="s">
        <v>97</v>
      </c>
      <c r="F34" s="17">
        <v>1</v>
      </c>
      <c r="G34" s="43" t="s">
        <v>112</v>
      </c>
      <c r="H34" s="17">
        <v>1</v>
      </c>
      <c r="I34" s="17">
        <f t="shared" si="0"/>
        <v>5</v>
      </c>
      <c r="J34" s="42">
        <v>6</v>
      </c>
    </row>
    <row r="35" spans="2:10" ht="30" x14ac:dyDescent="0.25">
      <c r="B35" s="105"/>
      <c r="C35" s="87"/>
      <c r="D35" s="87"/>
      <c r="E35" s="43" t="s">
        <v>96</v>
      </c>
      <c r="F35" s="17">
        <v>4</v>
      </c>
      <c r="G35" s="43" t="s">
        <v>111</v>
      </c>
      <c r="H35" s="17">
        <v>4</v>
      </c>
      <c r="I35" s="17">
        <f t="shared" si="0"/>
        <v>80</v>
      </c>
      <c r="J35" s="42">
        <v>1</v>
      </c>
    </row>
    <row r="36" spans="2:10" ht="30" x14ac:dyDescent="0.25">
      <c r="B36" s="105"/>
      <c r="C36" s="87"/>
      <c r="D36" s="87"/>
      <c r="E36" s="43" t="s">
        <v>116</v>
      </c>
      <c r="F36" s="17">
        <v>2</v>
      </c>
      <c r="G36" s="43" t="s">
        <v>117</v>
      </c>
      <c r="H36" s="17">
        <v>1</v>
      </c>
      <c r="I36" s="17">
        <f t="shared" si="0"/>
        <v>10</v>
      </c>
      <c r="J36" s="42">
        <v>4</v>
      </c>
    </row>
  </sheetData>
  <mergeCells count="11">
    <mergeCell ref="L2:P2"/>
    <mergeCell ref="L16:S16"/>
    <mergeCell ref="L9:X9"/>
    <mergeCell ref="B31:B36"/>
    <mergeCell ref="C31:C36"/>
    <mergeCell ref="D31:D36"/>
    <mergeCell ref="D20:D21"/>
    <mergeCell ref="B20:B27"/>
    <mergeCell ref="C20:C27"/>
    <mergeCell ref="D22:D23"/>
    <mergeCell ref="D24:D26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9C13E-EBAA-437C-89CC-CDAF557D44B9}">
  <dimension ref="B2:H5"/>
  <sheetViews>
    <sheetView topLeftCell="C7" workbookViewId="0">
      <selection activeCell="G6" sqref="G6"/>
    </sheetView>
  </sheetViews>
  <sheetFormatPr defaultRowHeight="15" x14ac:dyDescent="0.25"/>
  <cols>
    <col min="2" max="3" width="27.7109375" customWidth="1"/>
    <col min="4" max="4" width="27.7109375" style="49" customWidth="1"/>
    <col min="5" max="5" width="27.7109375" style="50" customWidth="1"/>
    <col min="6" max="8" width="27.7109375" style="49" customWidth="1"/>
  </cols>
  <sheetData>
    <row r="2" spans="2:8" ht="20.25" customHeight="1" x14ac:dyDescent="0.25">
      <c r="B2" s="59" t="s">
        <v>105</v>
      </c>
      <c r="C2" s="59" t="s">
        <v>138</v>
      </c>
      <c r="D2" s="50" t="s">
        <v>139</v>
      </c>
      <c r="E2" s="50" t="s">
        <v>140</v>
      </c>
      <c r="F2" s="50" t="s">
        <v>141</v>
      </c>
      <c r="G2" s="50" t="s">
        <v>142</v>
      </c>
      <c r="H2" s="50" t="s">
        <v>143</v>
      </c>
    </row>
    <row r="3" spans="2:8" ht="75" x14ac:dyDescent="0.25">
      <c r="B3" s="106" t="s">
        <v>156</v>
      </c>
      <c r="C3" s="72" t="s">
        <v>144</v>
      </c>
      <c r="D3" s="72" t="s">
        <v>147</v>
      </c>
      <c r="E3" s="50" t="s">
        <v>148</v>
      </c>
      <c r="F3" s="50" t="s">
        <v>151</v>
      </c>
      <c r="G3" s="50" t="s">
        <v>152</v>
      </c>
      <c r="H3" s="72" t="s">
        <v>153</v>
      </c>
    </row>
    <row r="4" spans="2:8" ht="60" x14ac:dyDescent="0.25">
      <c r="B4" s="106"/>
      <c r="C4" s="72" t="s">
        <v>145</v>
      </c>
      <c r="D4" s="72" t="s">
        <v>149</v>
      </c>
      <c r="E4" s="50" t="s">
        <v>148</v>
      </c>
      <c r="F4" s="50" t="s">
        <v>151</v>
      </c>
      <c r="G4" s="50" t="s">
        <v>152</v>
      </c>
      <c r="H4" s="72" t="s">
        <v>154</v>
      </c>
    </row>
    <row r="5" spans="2:8" ht="45" x14ac:dyDescent="0.25">
      <c r="B5" s="106"/>
      <c r="C5" s="73" t="s">
        <v>146</v>
      </c>
      <c r="D5" s="72" t="s">
        <v>150</v>
      </c>
      <c r="E5" s="50" t="s">
        <v>148</v>
      </c>
      <c r="F5" s="50" t="s">
        <v>151</v>
      </c>
      <c r="G5" s="50" t="s">
        <v>152</v>
      </c>
      <c r="H5" s="72" t="s">
        <v>155</v>
      </c>
    </row>
  </sheetData>
  <mergeCells count="1">
    <mergeCell ref="B3:B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D78C2-79C9-4727-A8D8-5BC088507C51}">
  <dimension ref="B2:R58"/>
  <sheetViews>
    <sheetView tabSelected="1" topLeftCell="A4" zoomScaleNormal="100" workbookViewId="0">
      <selection activeCell="D54" sqref="D54:J58"/>
    </sheetView>
  </sheetViews>
  <sheetFormatPr defaultRowHeight="15" x14ac:dyDescent="0.25"/>
  <cols>
    <col min="3" max="3" width="18.42578125" customWidth="1"/>
    <col min="4" max="4" width="14.85546875" customWidth="1"/>
    <col min="5" max="5" width="15" customWidth="1"/>
    <col min="6" max="6" width="11" customWidth="1"/>
    <col min="7" max="7" width="13.42578125" customWidth="1"/>
    <col min="8" max="8" width="12.140625" bestFit="1" customWidth="1"/>
    <col min="9" max="9" width="12.85546875" customWidth="1"/>
    <col min="10" max="10" width="11.5703125" bestFit="1" customWidth="1"/>
    <col min="12" max="12" width="18.85546875" customWidth="1"/>
    <col min="13" max="13" width="14" customWidth="1"/>
    <col min="14" max="14" width="13.5703125" customWidth="1"/>
    <col min="15" max="15" width="11.28515625" customWidth="1"/>
    <col min="16" max="18" width="9.5703125" bestFit="1" customWidth="1"/>
  </cols>
  <sheetData>
    <row r="2" spans="2:18" x14ac:dyDescent="0.25">
      <c r="C2" s="95" t="s">
        <v>16</v>
      </c>
      <c r="D2" s="95" t="s">
        <v>17</v>
      </c>
      <c r="E2" s="90" t="s">
        <v>26</v>
      </c>
      <c r="F2" s="90"/>
      <c r="G2" s="90"/>
      <c r="H2" s="95" t="s">
        <v>27</v>
      </c>
      <c r="I2" s="95" t="s">
        <v>28</v>
      </c>
    </row>
    <row r="3" spans="2:18" ht="30" x14ac:dyDescent="0.25">
      <c r="C3" s="95"/>
      <c r="D3" s="95"/>
      <c r="E3" s="22" t="s">
        <v>10</v>
      </c>
      <c r="F3" s="22" t="s">
        <v>12</v>
      </c>
      <c r="G3" s="27" t="s">
        <v>18</v>
      </c>
      <c r="H3" s="95"/>
      <c r="I3" s="95"/>
      <c r="L3" s="22" t="s">
        <v>40</v>
      </c>
      <c r="M3" s="22" t="s">
        <v>41</v>
      </c>
      <c r="N3" s="22" t="s">
        <v>42</v>
      </c>
      <c r="O3" s="22" t="s">
        <v>43</v>
      </c>
      <c r="P3" s="22" t="s">
        <v>44</v>
      </c>
      <c r="Q3" s="22" t="s">
        <v>45</v>
      </c>
      <c r="R3" s="22" t="s">
        <v>46</v>
      </c>
    </row>
    <row r="4" spans="2:18" x14ac:dyDescent="0.25">
      <c r="B4">
        <v>1</v>
      </c>
      <c r="C4" s="2" t="s">
        <v>30</v>
      </c>
      <c r="D4" s="2">
        <v>5660</v>
      </c>
      <c r="E4" s="2">
        <v>67</v>
      </c>
      <c r="F4" s="2"/>
      <c r="G4" s="2">
        <v>10</v>
      </c>
      <c r="H4" s="2">
        <f>SUM(E4:G4)</f>
        <v>77</v>
      </c>
      <c r="I4" s="15">
        <v>1.3604240282685512E-2</v>
      </c>
      <c r="K4">
        <v>1</v>
      </c>
      <c r="L4" s="2" t="s">
        <v>30</v>
      </c>
      <c r="M4" s="2">
        <v>5660</v>
      </c>
      <c r="N4" s="2">
        <v>77</v>
      </c>
      <c r="O4" s="19">
        <f t="shared" ref="O4:O12" si="0">N4/M4</f>
        <v>1.3604240282685512E-2</v>
      </c>
      <c r="P4" s="2">
        <f>$N$13/$M$13</f>
        <v>1.7329357190192182E-2</v>
      </c>
      <c r="Q4" s="2">
        <f>P4+3*(SQRT((P4*(1-P4))/M4))</f>
        <v>2.2533009331267565E-2</v>
      </c>
      <c r="R4" s="2">
        <f>P4-3*(SQRT((P4*(1-P4))/M4))</f>
        <v>1.2125705049116798E-2</v>
      </c>
    </row>
    <row r="5" spans="2:18" x14ac:dyDescent="0.25">
      <c r="B5">
        <v>2</v>
      </c>
      <c r="C5" s="2" t="s">
        <v>29</v>
      </c>
      <c r="D5" s="2">
        <v>2100</v>
      </c>
      <c r="E5" s="2">
        <v>20</v>
      </c>
      <c r="F5" s="2"/>
      <c r="G5" s="2"/>
      <c r="H5" s="2">
        <f t="shared" ref="H5:H12" si="1">SUM(E5:G5)</f>
        <v>20</v>
      </c>
      <c r="I5" s="15">
        <v>9.5238095238095247E-3</v>
      </c>
      <c r="K5">
        <v>2</v>
      </c>
      <c r="L5" s="2" t="s">
        <v>29</v>
      </c>
      <c r="M5" s="2">
        <v>2100</v>
      </c>
      <c r="N5" s="2">
        <v>20</v>
      </c>
      <c r="O5" s="19">
        <f t="shared" si="0"/>
        <v>9.5238095238095247E-3</v>
      </c>
      <c r="P5" s="2">
        <f t="shared" ref="P5:P12" si="2">$N$13/$M$13</f>
        <v>1.7329357190192182E-2</v>
      </c>
      <c r="Q5" s="2">
        <f t="shared" ref="Q5:Q8" si="3">P5+3*(SQRT((P5*(1-P5))/M5))</f>
        <v>2.5872286740302258E-2</v>
      </c>
      <c r="R5" s="2">
        <f t="shared" ref="R5:R8" si="4">P5-3*(SQRT((P5*(1-P5))/M5))</f>
        <v>8.7864276400821048E-3</v>
      </c>
    </row>
    <row r="6" spans="2:18" x14ac:dyDescent="0.25">
      <c r="B6">
        <v>3</v>
      </c>
      <c r="C6" s="2" t="s">
        <v>31</v>
      </c>
      <c r="D6" s="2">
        <v>3080</v>
      </c>
      <c r="E6" s="2"/>
      <c r="F6" s="2">
        <v>40</v>
      </c>
      <c r="G6" s="2"/>
      <c r="H6" s="2">
        <f t="shared" si="1"/>
        <v>40</v>
      </c>
      <c r="I6" s="15">
        <v>1.2987012987012988E-2</v>
      </c>
      <c r="K6">
        <v>3</v>
      </c>
      <c r="L6" s="2" t="s">
        <v>31</v>
      </c>
      <c r="M6" s="2">
        <v>3080</v>
      </c>
      <c r="N6" s="2">
        <v>40</v>
      </c>
      <c r="O6" s="19">
        <f t="shared" si="0"/>
        <v>1.2987012987012988E-2</v>
      </c>
      <c r="P6" s="2">
        <f t="shared" si="2"/>
        <v>1.7329357190192182E-2</v>
      </c>
      <c r="Q6" s="2">
        <f t="shared" si="3"/>
        <v>2.4383449102216008E-2</v>
      </c>
      <c r="R6" s="2">
        <f t="shared" si="4"/>
        <v>1.0275265278168355E-2</v>
      </c>
    </row>
    <row r="7" spans="2:18" x14ac:dyDescent="0.25">
      <c r="B7">
        <v>4</v>
      </c>
      <c r="C7" s="2" t="s">
        <v>32</v>
      </c>
      <c r="D7" s="2">
        <v>1400</v>
      </c>
      <c r="E7" s="2">
        <v>33</v>
      </c>
      <c r="F7" s="2"/>
      <c r="G7" s="2"/>
      <c r="H7" s="2">
        <f t="shared" si="1"/>
        <v>33</v>
      </c>
      <c r="I7" s="15">
        <v>2.3571428571428573E-2</v>
      </c>
      <c r="K7">
        <v>4</v>
      </c>
      <c r="L7" s="2" t="s">
        <v>32</v>
      </c>
      <c r="M7" s="2">
        <v>1400</v>
      </c>
      <c r="N7" s="2">
        <v>33</v>
      </c>
      <c r="O7" s="19">
        <f t="shared" si="0"/>
        <v>2.3571428571428573E-2</v>
      </c>
      <c r="P7" s="2">
        <f t="shared" si="2"/>
        <v>1.7329357190192182E-2</v>
      </c>
      <c r="Q7" s="2">
        <f t="shared" si="3"/>
        <v>2.7792266343349151E-2</v>
      </c>
      <c r="R7" s="2">
        <f t="shared" si="4"/>
        <v>6.8664480370352124E-3</v>
      </c>
    </row>
    <row r="8" spans="2:18" x14ac:dyDescent="0.25">
      <c r="B8">
        <v>5</v>
      </c>
      <c r="C8" s="2" t="s">
        <v>33</v>
      </c>
      <c r="D8" s="2">
        <v>4600</v>
      </c>
      <c r="E8" s="2">
        <v>68</v>
      </c>
      <c r="F8" s="2"/>
      <c r="G8" s="2">
        <v>17</v>
      </c>
      <c r="H8" s="2">
        <f t="shared" si="1"/>
        <v>85</v>
      </c>
      <c r="I8" s="15">
        <v>1.8478260869565218E-2</v>
      </c>
      <c r="K8">
        <v>5</v>
      </c>
      <c r="L8" s="2" t="s">
        <v>33</v>
      </c>
      <c r="M8" s="2">
        <v>4600</v>
      </c>
      <c r="N8" s="2">
        <v>85</v>
      </c>
      <c r="O8" s="19">
        <f t="shared" si="0"/>
        <v>1.8478260869565218E-2</v>
      </c>
      <c r="P8" s="2">
        <f t="shared" si="2"/>
        <v>1.7329357190192182E-2</v>
      </c>
      <c r="Q8" s="2">
        <f t="shared" si="3"/>
        <v>2.3101506498388324E-2</v>
      </c>
      <c r="R8" s="2">
        <f t="shared" si="4"/>
        <v>1.155720788199604E-2</v>
      </c>
    </row>
    <row r="9" spans="2:18" x14ac:dyDescent="0.25">
      <c r="B9">
        <v>6</v>
      </c>
      <c r="C9" s="79" t="s">
        <v>34</v>
      </c>
      <c r="D9" s="79">
        <v>2700</v>
      </c>
      <c r="E9" s="79">
        <v>76</v>
      </c>
      <c r="F9" s="79"/>
      <c r="G9" s="79">
        <v>4</v>
      </c>
      <c r="H9" s="79">
        <f t="shared" si="1"/>
        <v>80</v>
      </c>
      <c r="I9" s="80">
        <v>2.1851851851851851E-2</v>
      </c>
      <c r="K9">
        <v>6</v>
      </c>
      <c r="L9" s="2" t="s">
        <v>34</v>
      </c>
      <c r="M9" s="2">
        <v>2700</v>
      </c>
      <c r="N9" s="2">
        <v>80</v>
      </c>
      <c r="O9" s="19">
        <f t="shared" si="0"/>
        <v>2.9629629629629631E-2</v>
      </c>
      <c r="P9" s="2">
        <f t="shared" si="2"/>
        <v>1.7329357190192182E-2</v>
      </c>
      <c r="Q9" s="2">
        <f>P9+3*(SQRT((P9*(1-P9))/M9))</f>
        <v>2.486351287603757E-2</v>
      </c>
      <c r="R9" s="2">
        <f>P9-3*(SQRT((P9*(1-P9))/M9))</f>
        <v>9.7952015043467934E-3</v>
      </c>
    </row>
    <row r="10" spans="2:18" x14ac:dyDescent="0.25">
      <c r="B10">
        <v>7</v>
      </c>
      <c r="C10" s="2" t="s">
        <v>35</v>
      </c>
      <c r="D10" s="2">
        <v>3780</v>
      </c>
      <c r="E10" s="2">
        <v>35</v>
      </c>
      <c r="F10" s="2"/>
      <c r="G10" s="2">
        <v>10</v>
      </c>
      <c r="H10" s="2">
        <f t="shared" si="1"/>
        <v>45</v>
      </c>
      <c r="I10" s="15">
        <v>1.1904761904761904E-2</v>
      </c>
      <c r="K10">
        <v>7</v>
      </c>
      <c r="L10" s="2" t="s">
        <v>35</v>
      </c>
      <c r="M10" s="2">
        <v>3780</v>
      </c>
      <c r="N10" s="2">
        <v>45</v>
      </c>
      <c r="O10" s="19">
        <f t="shared" si="0"/>
        <v>1.1904761904761904E-2</v>
      </c>
      <c r="P10" s="2">
        <f t="shared" si="2"/>
        <v>1.7329357190192182E-2</v>
      </c>
      <c r="Q10" s="2">
        <f>P10+3*(SQRT((P10*(1-P10))/M10))</f>
        <v>2.3696880923871455E-2</v>
      </c>
      <c r="R10" s="2">
        <f>P10-3*(SQRT((P10*(1-P10))/M10))</f>
        <v>1.0961833456512906E-2</v>
      </c>
    </row>
    <row r="11" spans="2:18" x14ac:dyDescent="0.25">
      <c r="B11">
        <v>8</v>
      </c>
      <c r="C11" s="2" t="s">
        <v>36</v>
      </c>
      <c r="D11" s="2">
        <v>4300</v>
      </c>
      <c r="E11" s="2"/>
      <c r="F11" s="2">
        <v>65</v>
      </c>
      <c r="G11" s="2"/>
      <c r="H11" s="2">
        <f t="shared" si="1"/>
        <v>65</v>
      </c>
      <c r="I11" s="15">
        <v>1.5116279069767442E-2</v>
      </c>
      <c r="K11">
        <v>8</v>
      </c>
      <c r="L11" s="2" t="s">
        <v>36</v>
      </c>
      <c r="M11" s="2">
        <v>4300</v>
      </c>
      <c r="N11" s="2">
        <v>65</v>
      </c>
      <c r="O11" s="19">
        <f t="shared" si="0"/>
        <v>1.5116279069767442E-2</v>
      </c>
      <c r="P11" s="2">
        <f t="shared" si="2"/>
        <v>1.7329357190192182E-2</v>
      </c>
      <c r="Q11" s="2">
        <f>P11+3*(SQRT((P11*(1-P11))/M11))</f>
        <v>2.3299465971993012E-2</v>
      </c>
      <c r="R11" s="2">
        <f>P11-3*(SQRT((P11*(1-P11))/M11))</f>
        <v>1.1359248408391351E-2</v>
      </c>
    </row>
    <row r="12" spans="2:18" x14ac:dyDescent="0.25">
      <c r="B12">
        <v>9</v>
      </c>
      <c r="C12" s="79" t="s">
        <v>37</v>
      </c>
      <c r="D12" s="79">
        <v>2560</v>
      </c>
      <c r="E12" s="79">
        <v>70</v>
      </c>
      <c r="F12" s="79"/>
      <c r="G12" s="79">
        <v>8</v>
      </c>
      <c r="H12" s="79">
        <f t="shared" si="1"/>
        <v>78</v>
      </c>
      <c r="I12" s="80">
        <v>2.0703124999999999E-2</v>
      </c>
      <c r="K12">
        <v>9</v>
      </c>
      <c r="L12" s="2" t="s">
        <v>37</v>
      </c>
      <c r="M12" s="2">
        <v>2560</v>
      </c>
      <c r="N12" s="2">
        <v>78</v>
      </c>
      <c r="O12" s="19">
        <f t="shared" si="0"/>
        <v>3.0468749999999999E-2</v>
      </c>
      <c r="P12" s="2">
        <f t="shared" si="2"/>
        <v>1.7329357190192182E-2</v>
      </c>
      <c r="Q12" s="2">
        <f>P12+3*(SQRT((P12*(1-P12))/M12))</f>
        <v>2.5066782854367163E-2</v>
      </c>
      <c r="R12" s="2">
        <f>P12-3*(SQRT((P12*(1-P12))/M12))</f>
        <v>9.5919315260171983E-3</v>
      </c>
    </row>
    <row r="13" spans="2:18" x14ac:dyDescent="0.25">
      <c r="C13" s="32" t="s">
        <v>23</v>
      </c>
      <c r="D13" s="32">
        <f>SUM(D4:D12)</f>
        <v>30180</v>
      </c>
      <c r="E13" s="32">
        <f t="shared" ref="E13:H13" si="5">SUM(E4:E12)</f>
        <v>369</v>
      </c>
      <c r="F13" s="32">
        <f t="shared" si="5"/>
        <v>105</v>
      </c>
      <c r="G13" s="32">
        <f t="shared" si="5"/>
        <v>49</v>
      </c>
      <c r="H13" s="32">
        <f t="shared" si="5"/>
        <v>523</v>
      </c>
      <c r="I13" s="32"/>
      <c r="L13" s="23" t="s">
        <v>23</v>
      </c>
      <c r="M13" s="23">
        <f>SUM(M4:M12)</f>
        <v>30180</v>
      </c>
      <c r="N13" s="23">
        <f t="shared" ref="N13:R13" si="6">SUM(N4:N12)</f>
        <v>523</v>
      </c>
      <c r="O13" s="40">
        <f t="shared" si="6"/>
        <v>0.16528417283866079</v>
      </c>
      <c r="P13" s="40">
        <f t="shared" si="6"/>
        <v>0.15596421471172964</v>
      </c>
      <c r="Q13" s="40">
        <f t="shared" si="6"/>
        <v>0.22060916064179251</v>
      </c>
      <c r="R13" s="40">
        <f t="shared" si="6"/>
        <v>9.1319268781666754E-2</v>
      </c>
    </row>
    <row r="14" spans="2:18" x14ac:dyDescent="0.25">
      <c r="C14" s="32" t="s">
        <v>48</v>
      </c>
      <c r="D14" s="36">
        <f>AVERAGE(D4:D12)</f>
        <v>3353.3333333333335</v>
      </c>
      <c r="E14" s="37">
        <f t="shared" ref="E14:H14" si="7">AVERAGE(E4:E12)</f>
        <v>52.714285714285715</v>
      </c>
      <c r="F14" s="37">
        <f t="shared" si="7"/>
        <v>52.5</v>
      </c>
      <c r="G14" s="37">
        <f t="shared" si="7"/>
        <v>9.8000000000000007</v>
      </c>
      <c r="H14" s="37">
        <f t="shared" si="7"/>
        <v>58.111111111111114</v>
      </c>
      <c r="I14" s="32"/>
      <c r="L14" s="23" t="s">
        <v>47</v>
      </c>
      <c r="M14" s="24">
        <f>AVERAGE(M4:M12)</f>
        <v>3353.3333333333335</v>
      </c>
      <c r="N14" s="25">
        <f t="shared" ref="N14:R14" si="8">AVERAGE(N4:N12)</f>
        <v>58.111111111111114</v>
      </c>
      <c r="O14" s="40">
        <f t="shared" si="8"/>
        <v>1.8364908093184532E-2</v>
      </c>
      <c r="P14" s="40">
        <f t="shared" si="8"/>
        <v>1.7329357190192182E-2</v>
      </c>
      <c r="Q14" s="40">
        <f t="shared" si="8"/>
        <v>2.4512128960199168E-2</v>
      </c>
      <c r="R14" s="40">
        <f t="shared" si="8"/>
        <v>1.0146585420185195E-2</v>
      </c>
    </row>
    <row r="15" spans="2:18" x14ac:dyDescent="0.25">
      <c r="C15" s="38" t="s">
        <v>23</v>
      </c>
      <c r="D15">
        <f>D4+D5+D6+D7+D8+D10+D11</f>
        <v>24920</v>
      </c>
      <c r="E15">
        <f>E13-(E9+E12)</f>
        <v>223</v>
      </c>
      <c r="F15">
        <f t="shared" ref="F15:H15" si="9">F13-(F9+F12)</f>
        <v>105</v>
      </c>
      <c r="G15">
        <f t="shared" si="9"/>
        <v>37</v>
      </c>
      <c r="H15">
        <f t="shared" si="9"/>
        <v>365</v>
      </c>
    </row>
    <row r="16" spans="2:18" x14ac:dyDescent="0.25">
      <c r="C16" s="38" t="s">
        <v>48</v>
      </c>
      <c r="D16" s="51">
        <f>D15/7</f>
        <v>3560</v>
      </c>
      <c r="E16" s="39">
        <f t="shared" ref="E16:H16" si="10">E15/7</f>
        <v>31.857142857142858</v>
      </c>
      <c r="F16" s="39">
        <f t="shared" si="10"/>
        <v>15</v>
      </c>
      <c r="G16" s="39">
        <f t="shared" si="10"/>
        <v>5.2857142857142856</v>
      </c>
      <c r="H16" s="39">
        <f t="shared" si="10"/>
        <v>52.142857142857146</v>
      </c>
      <c r="I16" s="38"/>
      <c r="O16" s="34"/>
      <c r="P16" s="34"/>
      <c r="Q16" s="34"/>
      <c r="R16" s="34"/>
    </row>
    <row r="17" spans="2:18" x14ac:dyDescent="0.25">
      <c r="C17" s="38"/>
      <c r="E17" s="39"/>
      <c r="F17" s="51"/>
      <c r="G17" s="39"/>
      <c r="H17" s="39"/>
      <c r="I17" s="38"/>
      <c r="N17" s="35"/>
      <c r="O17" s="34"/>
      <c r="P17" s="34"/>
      <c r="Q17" s="34"/>
      <c r="R17" s="34"/>
    </row>
    <row r="18" spans="2:18" x14ac:dyDescent="0.25">
      <c r="D18" s="38"/>
      <c r="F18" s="52"/>
    </row>
    <row r="19" spans="2:18" x14ac:dyDescent="0.25">
      <c r="F19" s="52"/>
    </row>
    <row r="20" spans="2:18" x14ac:dyDescent="0.25">
      <c r="F20" s="52"/>
    </row>
    <row r="21" spans="2:18" x14ac:dyDescent="0.25">
      <c r="F21" s="52"/>
    </row>
    <row r="22" spans="2:18" x14ac:dyDescent="0.25">
      <c r="F22" s="52"/>
    </row>
    <row r="23" spans="2:18" x14ac:dyDescent="0.25">
      <c r="F23" s="52"/>
    </row>
    <row r="24" spans="2:18" x14ac:dyDescent="0.25">
      <c r="F24" s="52"/>
    </row>
    <row r="31" spans="2:18" x14ac:dyDescent="0.25">
      <c r="B31" s="107" t="str">
        <f>SIGMA!B16</f>
        <v>No</v>
      </c>
      <c r="C31" s="95" t="s">
        <v>124</v>
      </c>
      <c r="D31" s="95" t="s">
        <v>17</v>
      </c>
      <c r="E31" s="90" t="s">
        <v>26</v>
      </c>
      <c r="F31" s="90"/>
      <c r="G31" s="90"/>
      <c r="H31" s="95" t="s">
        <v>27</v>
      </c>
      <c r="I31" s="99" t="s">
        <v>122</v>
      </c>
    </row>
    <row r="32" spans="2:18" x14ac:dyDescent="0.25">
      <c r="B32" s="108"/>
      <c r="C32" s="95"/>
      <c r="D32" s="95"/>
      <c r="E32" s="22" t="s">
        <v>10</v>
      </c>
      <c r="F32" s="22" t="s">
        <v>12</v>
      </c>
      <c r="G32" s="27" t="s">
        <v>18</v>
      </c>
      <c r="H32" s="95"/>
      <c r="I32" s="99"/>
    </row>
    <row r="33" spans="2:10" x14ac:dyDescent="0.25">
      <c r="B33" s="42">
        <v>1</v>
      </c>
      <c r="C33" s="2" t="s">
        <v>119</v>
      </c>
      <c r="D33" s="2">
        <v>12240</v>
      </c>
      <c r="E33" s="2">
        <v>120</v>
      </c>
      <c r="F33" s="2">
        <v>40</v>
      </c>
      <c r="G33" s="2">
        <v>10</v>
      </c>
      <c r="H33" s="2">
        <f>SUM(E33:G33)</f>
        <v>170</v>
      </c>
      <c r="I33" s="15">
        <f>H33/D33</f>
        <v>1.3888888888888888E-2</v>
      </c>
    </row>
    <row r="34" spans="2:10" x14ac:dyDescent="0.25">
      <c r="B34" s="42">
        <v>2</v>
      </c>
      <c r="C34" s="2" t="s">
        <v>120</v>
      </c>
      <c r="D34" s="2">
        <v>4600</v>
      </c>
      <c r="E34" s="2">
        <v>68</v>
      </c>
      <c r="F34" s="2">
        <v>0</v>
      </c>
      <c r="G34" s="2">
        <v>17</v>
      </c>
      <c r="H34" s="2">
        <f t="shared" ref="H34:H35" si="11">SUM(E34:G34)</f>
        <v>85</v>
      </c>
      <c r="I34" s="15">
        <f t="shared" ref="I34:I35" si="12">H34/D34</f>
        <v>1.8478260869565218E-2</v>
      </c>
    </row>
    <row r="35" spans="2:10" x14ac:dyDescent="0.25">
      <c r="B35" s="42">
        <v>3</v>
      </c>
      <c r="C35" s="2" t="s">
        <v>121</v>
      </c>
      <c r="D35" s="2">
        <v>13340</v>
      </c>
      <c r="E35" s="2">
        <v>181</v>
      </c>
      <c r="F35" s="2">
        <v>65</v>
      </c>
      <c r="G35" s="2">
        <v>22</v>
      </c>
      <c r="H35" s="2">
        <f t="shared" si="11"/>
        <v>268</v>
      </c>
      <c r="I35" s="15">
        <f t="shared" si="12"/>
        <v>2.0089955022488757E-2</v>
      </c>
    </row>
    <row r="36" spans="2:10" x14ac:dyDescent="0.25">
      <c r="B36" s="100" t="s">
        <v>25</v>
      </c>
      <c r="C36" s="101"/>
      <c r="D36" s="23">
        <v>30180</v>
      </c>
      <c r="E36" s="23">
        <f>SUM(E33:E35)</f>
        <v>369</v>
      </c>
      <c r="F36" s="23">
        <f t="shared" ref="F36:G36" si="13">SUM(F33:F35)</f>
        <v>105</v>
      </c>
      <c r="G36" s="23">
        <f t="shared" si="13"/>
        <v>49</v>
      </c>
      <c r="H36" s="23">
        <f>SUM(H33:H35)</f>
        <v>523</v>
      </c>
      <c r="I36" s="71">
        <f>SUM(I33:I35)</f>
        <v>5.2457104780942856E-2</v>
      </c>
    </row>
    <row r="38" spans="2:10" ht="15" customHeight="1" x14ac:dyDescent="0.25">
      <c r="C38" s="67"/>
      <c r="D38" s="67"/>
      <c r="E38" s="67"/>
    </row>
    <row r="39" spans="2:10" x14ac:dyDescent="0.25">
      <c r="C39" s="67"/>
      <c r="D39" s="67"/>
      <c r="E39" s="67"/>
    </row>
    <row r="40" spans="2:10" x14ac:dyDescent="0.25">
      <c r="F40" s="34"/>
    </row>
    <row r="41" spans="2:10" x14ac:dyDescent="0.25">
      <c r="F41" s="34"/>
    </row>
    <row r="42" spans="2:10" x14ac:dyDescent="0.25">
      <c r="F42" s="34"/>
    </row>
    <row r="43" spans="2:10" x14ac:dyDescent="0.25">
      <c r="F43" s="34"/>
    </row>
    <row r="45" spans="2:10" ht="30" x14ac:dyDescent="0.25">
      <c r="C45" s="64" t="s">
        <v>123</v>
      </c>
      <c r="D45" s="64" t="s">
        <v>124</v>
      </c>
      <c r="E45" s="64" t="s">
        <v>125</v>
      </c>
      <c r="F45" s="64" t="s">
        <v>126</v>
      </c>
      <c r="G45" s="64" t="s">
        <v>127</v>
      </c>
      <c r="H45" s="64" t="s">
        <v>44</v>
      </c>
      <c r="I45" s="64" t="s">
        <v>45</v>
      </c>
      <c r="J45" s="64" t="s">
        <v>128</v>
      </c>
    </row>
    <row r="46" spans="2:10" x14ac:dyDescent="0.25">
      <c r="C46" s="64">
        <v>1</v>
      </c>
      <c r="D46" s="64" t="s">
        <v>119</v>
      </c>
      <c r="E46" s="64">
        <v>12240</v>
      </c>
      <c r="F46" s="64">
        <v>170</v>
      </c>
      <c r="G46" s="65">
        <f>F46/E46</f>
        <v>1.3888888888888888E-2</v>
      </c>
      <c r="H46" s="65">
        <f>$F$49/$E$49</f>
        <v>1.5805168986083497E-2</v>
      </c>
      <c r="I46" s="65">
        <f>H46+3*(SQRT((H46*(1-H46))/E46))</f>
        <v>1.918714604659081E-2</v>
      </c>
      <c r="J46" s="65">
        <f>H46-3*(SQRT((H46*(1-H46))/E46))</f>
        <v>1.2423191925576185E-2</v>
      </c>
    </row>
    <row r="47" spans="2:10" x14ac:dyDescent="0.25">
      <c r="C47" s="64">
        <v>2</v>
      </c>
      <c r="D47" s="64" t="s">
        <v>120</v>
      </c>
      <c r="E47" s="64">
        <v>4600</v>
      </c>
      <c r="F47" s="64">
        <v>85</v>
      </c>
      <c r="G47" s="65">
        <f t="shared" ref="G47:G48" si="14">F47/E47</f>
        <v>1.8478260869565218E-2</v>
      </c>
      <c r="H47" s="65">
        <f t="shared" ref="H47:H48" si="15">$F$49/$E$49</f>
        <v>1.5805168986083497E-2</v>
      </c>
      <c r="I47" s="65">
        <f t="shared" ref="I47:I48" si="16">H47+3*(SQRT((H47*(1-H47))/E47))</f>
        <v>2.1321908149256587E-2</v>
      </c>
      <c r="J47" s="65">
        <f t="shared" ref="J47:J48" si="17">H47-3*(SQRT((H47*(1-H47))/E47))</f>
        <v>1.0288429822910406E-2</v>
      </c>
    </row>
    <row r="48" spans="2:10" x14ac:dyDescent="0.25">
      <c r="C48" s="64">
        <v>3</v>
      </c>
      <c r="D48" s="64" t="s">
        <v>121</v>
      </c>
      <c r="E48" s="64">
        <v>13340</v>
      </c>
      <c r="F48" s="64">
        <v>268</v>
      </c>
      <c r="G48" s="65">
        <f t="shared" si="14"/>
        <v>2.0089955022488757E-2</v>
      </c>
      <c r="H48" s="65">
        <f t="shared" si="15"/>
        <v>1.5805168986083497E-2</v>
      </c>
      <c r="I48" s="65">
        <f t="shared" si="16"/>
        <v>1.904470976848736E-2</v>
      </c>
      <c r="J48" s="65">
        <f t="shared" si="17"/>
        <v>1.2565628203679634E-2</v>
      </c>
    </row>
    <row r="49" spans="3:10" x14ac:dyDescent="0.25">
      <c r="C49" s="64"/>
      <c r="D49" s="66" t="s">
        <v>25</v>
      </c>
      <c r="E49" s="66">
        <v>30180</v>
      </c>
      <c r="F49" s="66">
        <v>477</v>
      </c>
      <c r="G49" s="65">
        <f>SUM(G46:G48)</f>
        <v>5.2457104780942856E-2</v>
      </c>
      <c r="H49" s="65"/>
      <c r="I49" s="65"/>
      <c r="J49" s="65"/>
    </row>
    <row r="51" spans="3:10" x14ac:dyDescent="0.25">
      <c r="H51" s="34"/>
      <c r="I51" s="34"/>
      <c r="J51" s="34"/>
    </row>
    <row r="52" spans="3:10" s="74" customFormat="1" x14ac:dyDescent="0.25">
      <c r="H52" s="75"/>
      <c r="I52" s="75"/>
      <c r="J52" s="75"/>
    </row>
    <row r="53" spans="3:10" x14ac:dyDescent="0.25">
      <c r="H53" s="34"/>
      <c r="I53" s="34"/>
      <c r="J53" s="34"/>
    </row>
    <row r="54" spans="3:10" ht="30" x14ac:dyDescent="0.25">
      <c r="C54" s="17" t="s">
        <v>123</v>
      </c>
      <c r="D54" s="17" t="s">
        <v>124</v>
      </c>
      <c r="E54" s="17" t="s">
        <v>157</v>
      </c>
      <c r="F54" s="17" t="s">
        <v>126</v>
      </c>
      <c r="G54" s="17" t="s">
        <v>127</v>
      </c>
      <c r="H54" s="76" t="s">
        <v>44</v>
      </c>
      <c r="I54" s="76" t="s">
        <v>45</v>
      </c>
      <c r="J54" s="76" t="s">
        <v>46</v>
      </c>
    </row>
    <row r="55" spans="3:10" x14ac:dyDescent="0.25">
      <c r="C55" s="17">
        <v>1</v>
      </c>
      <c r="D55" s="17" t="s">
        <v>119</v>
      </c>
      <c r="E55" s="17">
        <f>SUM(D4:D7)</f>
        <v>12240</v>
      </c>
      <c r="F55" s="17">
        <f>SUM(H4:H7)</f>
        <v>170</v>
      </c>
      <c r="G55" s="76">
        <f>F55/E55</f>
        <v>1.3888888888888888E-2</v>
      </c>
      <c r="H55" s="76">
        <f>$F$58/$E$58</f>
        <v>1.4646869983948636E-2</v>
      </c>
      <c r="I55" s="76">
        <f>H55+3*(SQRT((H55*(1-H55))/E55))</f>
        <v>1.7904478632267885E-2</v>
      </c>
      <c r="J55" s="76">
        <f>H55-3*(SQRT((H55*(1-H55))/E55))</f>
        <v>1.1389261335629387E-2</v>
      </c>
    </row>
    <row r="56" spans="3:10" x14ac:dyDescent="0.25">
      <c r="C56" s="17">
        <v>2</v>
      </c>
      <c r="D56" s="17" t="s">
        <v>158</v>
      </c>
      <c r="E56" s="17">
        <f>D8</f>
        <v>4600</v>
      </c>
      <c r="F56" s="17">
        <f>H8</f>
        <v>85</v>
      </c>
      <c r="G56" s="76">
        <f t="shared" ref="G56:G57" si="18">F56/E56</f>
        <v>1.8478260869565218E-2</v>
      </c>
      <c r="H56" s="76">
        <f t="shared" ref="H56:H57" si="19">$F$58/$E$58</f>
        <v>1.4646869983948636E-2</v>
      </c>
      <c r="I56" s="76">
        <f t="shared" ref="I56:I57" si="20">H56+3*(SQRT((H56*(1-H56))/E56))</f>
        <v>1.996073725358008E-2</v>
      </c>
      <c r="J56" s="76">
        <f t="shared" ref="J56:J57" si="21">H56-3*(SQRT((H56*(1-H56))/E56))</f>
        <v>9.3330027143171939E-3</v>
      </c>
    </row>
    <row r="57" spans="3:10" x14ac:dyDescent="0.25">
      <c r="C57" s="17">
        <v>3</v>
      </c>
      <c r="D57" s="17" t="s">
        <v>121</v>
      </c>
      <c r="E57" s="17">
        <f>SUM(D10:D11)</f>
        <v>8080</v>
      </c>
      <c r="F57" s="17">
        <f>SUM(H10:H11)</f>
        <v>110</v>
      </c>
      <c r="G57" s="76">
        <f t="shared" si="18"/>
        <v>1.3613861386138614E-2</v>
      </c>
      <c r="H57" s="76">
        <f t="shared" si="19"/>
        <v>1.4646869983948636E-2</v>
      </c>
      <c r="I57" s="76">
        <f t="shared" si="20"/>
        <v>1.8656312006012525E-2</v>
      </c>
      <c r="J57" s="76">
        <f t="shared" si="21"/>
        <v>1.0637427961884747E-2</v>
      </c>
    </row>
    <row r="58" spans="3:10" x14ac:dyDescent="0.25">
      <c r="D58" s="109" t="s">
        <v>25</v>
      </c>
      <c r="E58" s="77">
        <f>SUM(E55:E57)</f>
        <v>24920</v>
      </c>
      <c r="F58" s="77">
        <f>SUM(F55:F57)</f>
        <v>365</v>
      </c>
      <c r="G58" s="78">
        <f>SUM(G55:G57)</f>
        <v>4.5981011144592715E-2</v>
      </c>
      <c r="H58" s="76"/>
      <c r="I58" s="76"/>
      <c r="J58" s="76"/>
    </row>
  </sheetData>
  <mergeCells count="12">
    <mergeCell ref="B31:B32"/>
    <mergeCell ref="B36:C36"/>
    <mergeCell ref="C31:C32"/>
    <mergeCell ref="D31:D32"/>
    <mergeCell ref="E31:G31"/>
    <mergeCell ref="H31:H32"/>
    <mergeCell ref="I31:I32"/>
    <mergeCell ref="C2:C3"/>
    <mergeCell ref="D2:D3"/>
    <mergeCell ref="E2:G2"/>
    <mergeCell ref="H2:H3"/>
    <mergeCell ref="I2:I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Produksi</vt:lpstr>
      <vt:lpstr>CTQ</vt:lpstr>
      <vt:lpstr>Data produksi &amp; Defect</vt:lpstr>
      <vt:lpstr>SIGMA</vt:lpstr>
      <vt:lpstr>FMEA</vt:lpstr>
      <vt:lpstr>5W + 1H</vt:lpstr>
      <vt:lpstr>P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2024-05-15T07:44:11Z</cp:lastPrinted>
  <dcterms:created xsi:type="dcterms:W3CDTF">2024-03-05T17:53:21Z</dcterms:created>
  <dcterms:modified xsi:type="dcterms:W3CDTF">2024-05-16T14:58:32Z</dcterms:modified>
</cp:coreProperties>
</file>